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5480" windowHeight="11640"/>
  </bookViews>
  <sheets>
    <sheet name="внесение изменений февраль 2016" sheetId="6" r:id="rId1"/>
    <sheet name="внес измен 2014" sheetId="5" r:id="rId2"/>
    <sheet name="внес измен 2013" sheetId="4" r:id="rId3"/>
    <sheet name="Система программных мероприятий" sheetId="1" r:id="rId4"/>
    <sheet name="расчет" sheetId="3" r:id="rId5"/>
  </sheets>
  <calcPr calcId="125725"/>
</workbook>
</file>

<file path=xl/calcChain.xml><?xml version="1.0" encoding="utf-8"?>
<calcChain xmlns="http://schemas.openxmlformats.org/spreadsheetml/2006/main">
  <c r="K15" i="6"/>
  <c r="K16" s="1"/>
  <c r="K14"/>
  <c r="K13"/>
  <c r="K12"/>
  <c r="K11"/>
  <c r="K10"/>
  <c r="J16"/>
  <c r="I16"/>
  <c r="I17" s="1"/>
  <c r="H16"/>
  <c r="H17"/>
  <c r="K10" i="5"/>
  <c r="K16" s="1"/>
  <c r="K11"/>
  <c r="K12"/>
  <c r="K13"/>
  <c r="K14"/>
  <c r="K15"/>
  <c r="I16"/>
  <c r="J16"/>
  <c r="H16"/>
  <c r="M11"/>
  <c r="M12"/>
  <c r="M14"/>
  <c r="H17"/>
  <c r="I17"/>
  <c r="J16" i="4"/>
  <c r="J17"/>
  <c r="J18"/>
  <c r="J19"/>
  <c r="J20"/>
  <c r="G21"/>
  <c r="J15"/>
  <c r="J21"/>
  <c r="L15"/>
  <c r="O15" s="1"/>
  <c r="L16"/>
  <c r="O16" s="1"/>
  <c r="L17"/>
  <c r="O17" s="1"/>
  <c r="L18"/>
  <c r="O18" s="1"/>
  <c r="L19"/>
  <c r="O19" s="1"/>
  <c r="L20"/>
  <c r="O20" s="1"/>
  <c r="H21"/>
  <c r="I21"/>
  <c r="L21"/>
  <c r="M21"/>
  <c r="N21"/>
  <c r="G22"/>
  <c r="H22"/>
  <c r="N21" i="1"/>
  <c r="M21"/>
  <c r="B5" i="3"/>
  <c r="O5"/>
  <c r="G16" i="1" s="1"/>
  <c r="B3" i="3"/>
  <c r="O3"/>
  <c r="Q3" s="1"/>
  <c r="B7"/>
  <c r="O7" s="1"/>
  <c r="B9"/>
  <c r="O9"/>
  <c r="G18" i="1" s="1"/>
  <c r="B11" i="3"/>
  <c r="O11"/>
  <c r="G19" i="1" s="1"/>
  <c r="B13" i="3"/>
  <c r="O13" s="1"/>
  <c r="L16" i="1"/>
  <c r="O16" s="1"/>
  <c r="L17"/>
  <c r="O17" s="1"/>
  <c r="L18"/>
  <c r="O18"/>
  <c r="L19"/>
  <c r="L20"/>
  <c r="O20" s="1"/>
  <c r="L15"/>
  <c r="O19"/>
  <c r="C14" i="3"/>
  <c r="D14"/>
  <c r="E14"/>
  <c r="F14"/>
  <c r="G14"/>
  <c r="H14"/>
  <c r="I14"/>
  <c r="J14"/>
  <c r="K14"/>
  <c r="L14"/>
  <c r="M14"/>
  <c r="N14"/>
  <c r="P14"/>
  <c r="R14"/>
  <c r="S14"/>
  <c r="B14"/>
  <c r="O4"/>
  <c r="O6"/>
  <c r="O8"/>
  <c r="O10"/>
  <c r="Q10" s="1"/>
  <c r="O12"/>
  <c r="O16"/>
  <c r="O17"/>
  <c r="O18"/>
  <c r="O19"/>
  <c r="O20"/>
  <c r="D21"/>
  <c r="E21"/>
  <c r="F21"/>
  <c r="G21"/>
  <c r="H21"/>
  <c r="I21"/>
  <c r="J21"/>
  <c r="K21"/>
  <c r="L21"/>
  <c r="M21"/>
  <c r="N21"/>
  <c r="C21"/>
  <c r="O21"/>
  <c r="O22"/>
  <c r="O23"/>
  <c r="O24"/>
  <c r="O25"/>
  <c r="O26"/>
  <c r="O27"/>
  <c r="O28"/>
  <c r="P21"/>
  <c r="S21"/>
  <c r="Q9"/>
  <c r="Q5"/>
  <c r="O15" i="1"/>
  <c r="L21" l="1"/>
  <c r="O21" s="1"/>
  <c r="O21" i="4"/>
  <c r="O14" i="3"/>
  <c r="Q14" s="1"/>
  <c r="Q13"/>
  <c r="G20" i="1"/>
  <c r="H16"/>
  <c r="I16" s="1"/>
  <c r="H19"/>
  <c r="I19" s="1"/>
  <c r="H18"/>
  <c r="I18" s="1"/>
  <c r="G17"/>
  <c r="Q7" i="3"/>
  <c r="Q21" s="1"/>
  <c r="G15" i="1"/>
  <c r="Q11" i="3"/>
  <c r="J18" i="1" l="1"/>
  <c r="J19"/>
  <c r="G21"/>
  <c r="G22" s="1"/>
  <c r="H15"/>
  <c r="H17"/>
  <c r="I17" s="1"/>
  <c r="H20"/>
  <c r="I20" s="1"/>
  <c r="J16"/>
  <c r="I15" l="1"/>
  <c r="H21"/>
  <c r="H22" s="1"/>
  <c r="J20"/>
  <c r="J17"/>
  <c r="I21" l="1"/>
  <c r="J15"/>
  <c r="J21" s="1"/>
</calcChain>
</file>

<file path=xl/sharedStrings.xml><?xml version="1.0" encoding="utf-8"?>
<sst xmlns="http://schemas.openxmlformats.org/spreadsheetml/2006/main" count="259" uniqueCount="94">
  <si>
    <t>№ п/п</t>
  </si>
  <si>
    <t>Сроки реализации мероприятия</t>
  </si>
  <si>
    <t>значение 2012</t>
  </si>
  <si>
    <t>значение 2013</t>
  </si>
  <si>
    <r>
      <t>с</t>
    </r>
    <r>
      <rPr>
        <sz val="8"/>
        <rFont val="Times New Roman"/>
        <family val="1"/>
        <charset val="204"/>
      </rPr>
      <t xml:space="preserve"> месяц/ год</t>
    </r>
  </si>
  <si>
    <r>
      <t>по</t>
    </r>
    <r>
      <rPr>
        <sz val="8"/>
        <rFont val="Times New Roman"/>
        <family val="1"/>
        <charset val="204"/>
      </rPr>
      <t xml:space="preserve"> месяц/ год</t>
    </r>
  </si>
  <si>
    <t>Наименование показателя</t>
  </si>
  <si>
    <t>Всего</t>
  </si>
  <si>
    <t>Наименование задач и мероприятий ВЦП</t>
  </si>
  <si>
    <t>Показатель реализации мероприятия, непосредственного  результата по годам</t>
  </si>
  <si>
    <t>III. Мероприятия ВЦП</t>
  </si>
  <si>
    <t>Расходы на мероприятия из местного бюджета (тыс. рублей)</t>
  </si>
  <si>
    <t>ИТОГО</t>
  </si>
  <si>
    <t>рублей</t>
  </si>
  <si>
    <t>з/плата</t>
  </si>
  <si>
    <t>компен за приобрет книгоизд. лит-ры</t>
  </si>
  <si>
    <t>услуги связи</t>
  </si>
  <si>
    <t>кол-во учеников</t>
  </si>
  <si>
    <t>норматив на 1 ребенка</t>
  </si>
  <si>
    <t>Отопление</t>
  </si>
  <si>
    <t>Вода</t>
  </si>
  <si>
    <t>земельный налог</t>
  </si>
  <si>
    <t>значение 2014</t>
  </si>
  <si>
    <t>сиь</t>
  </si>
  <si>
    <t>Администрации Молчановского района</t>
  </si>
  <si>
    <t>Приложение 3 к постановлению</t>
  </si>
  <si>
    <t>Наименование СБП</t>
  </si>
  <si>
    <t>Наименование ВЦП</t>
  </si>
  <si>
    <t xml:space="preserve">Код ВЦП    </t>
  </si>
  <si>
    <t>Туристко-краеведческое направление</t>
  </si>
  <si>
    <t>Военно-патриотическое направление</t>
  </si>
  <si>
    <t>Социально – педагогическое направление</t>
  </si>
  <si>
    <t>Техническое направление</t>
  </si>
  <si>
    <t>Реализация общего руководства ОУ, директор Лысых Н.П.</t>
  </si>
  <si>
    <t>Договора оказания услуг</t>
  </si>
  <si>
    <t xml:space="preserve">Содержание зданий </t>
  </si>
  <si>
    <t>Увеличение стоимости материальных запасов</t>
  </si>
  <si>
    <t>Проведение мероприятий</t>
  </si>
  <si>
    <t>Курсы повышения квалификации</t>
  </si>
  <si>
    <t>Подписка</t>
  </si>
  <si>
    <t>"Организация предоставления дополнительного образования детям на территории Молчановского района на 2012-2014 годы"</t>
  </si>
  <si>
    <t>Цель ВЦП – Обеспечение современного качества, доступности и эффективности дополнительного образования детей по различным направлениям образовательной деятельности</t>
  </si>
  <si>
    <t xml:space="preserve">Прочие расходы </t>
  </si>
  <si>
    <t>Итого</t>
  </si>
  <si>
    <t>ответственная за реализацию Программы, ответственный исполнитель</t>
  </si>
  <si>
    <t>Заместитель Главы Молчановского района по управлению делами                                                            М.Н. Демьянович</t>
  </si>
  <si>
    <t xml:space="preserve"> </t>
  </si>
  <si>
    <t xml:space="preserve">Директор МБОУ ДОД "ДДТ" - Лысых Наталья Петровна </t>
  </si>
  <si>
    <t>Художественно - эстетическо направление</t>
  </si>
  <si>
    <t>Эколого - биологическое направление</t>
  </si>
  <si>
    <t>Туристко - краеведческое направление</t>
  </si>
  <si>
    <t>Военно - патриотическое направление</t>
  </si>
  <si>
    <t>Социально - педагогическое направление</t>
  </si>
  <si>
    <t xml:space="preserve">январь </t>
  </si>
  <si>
    <t>декабрь</t>
  </si>
  <si>
    <t>Код экономической классификации</t>
  </si>
  <si>
    <t>МБОУ ДОД «Дом детского творчества» с. Молчанова</t>
  </si>
  <si>
    <t>от 08.12.2011 № 565</t>
  </si>
  <si>
    <t>Расходы на мероприятия из местного бюджета (рублей)</t>
  </si>
  <si>
    <t>от 20.05.2013 № 316</t>
  </si>
  <si>
    <t xml:space="preserve">Наименование мероприятий </t>
  </si>
  <si>
    <t>Содержание мероприятий</t>
  </si>
  <si>
    <t>значение 2015</t>
  </si>
  <si>
    <t>значение 2016</t>
  </si>
  <si>
    <t>значение 2017</t>
  </si>
  <si>
    <t>Заместитель Главы Молчановского района по управлению делами                                                            Е.Ю.Глушкова</t>
  </si>
  <si>
    <t xml:space="preserve">Директор МБОУ ДО "ДДТ" - Лысых Наталья Петровна </t>
  </si>
  <si>
    <t xml:space="preserve">реализация программ туристко-краеведческого направления, конкурсно-проектная деятельность </t>
  </si>
  <si>
    <t>реализация программ эколого-биологического направления, конкурсно-выставочная деятельность</t>
  </si>
  <si>
    <t>реализация образовательных программ художественно-эстетического направления, конкурсно-выставочные мероприятия</t>
  </si>
  <si>
    <t>реализация программ военно-патриотического направления, конкурсная деятельность</t>
  </si>
  <si>
    <t>реализация программ социально-педагогического направления, проектно-конкурсная деятельность</t>
  </si>
  <si>
    <t>реализация программ научно-технического направления, конкурсная деятельность</t>
  </si>
  <si>
    <t>Научно - техническое направление</t>
  </si>
  <si>
    <t>Приложение к постановлению Админитсрации Молчановского района от _____________ №_______</t>
  </si>
  <si>
    <t>"Раздел 6. Мероприятия ВЦП</t>
  </si>
  <si>
    <t>Цель ВЦП – Обеспечение современного качества, доступности и эффективности дополнительного образования детей и взрослых по различным направлениям образовательной деятельности</t>
  </si>
  <si>
    <t>Художественное направление</t>
  </si>
  <si>
    <t>Естественно-научное направление</t>
  </si>
  <si>
    <t>Реализация ОП  (Ардашова С.Н., Гармус Е.Н., Ермолина Е.М., Колпашникова Е.А., Кривошеина О.В., Крутенкова А.Д., Чихман В.Н.)</t>
  </si>
  <si>
    <t>Реализация ОП  (Салтынская Н.Н.)</t>
  </si>
  <si>
    <t>Реализация ОП  ( Теущакова Н.Н., Ханова С.А..)</t>
  </si>
  <si>
    <t>Реализация ОП (Синькова Л.П.)</t>
  </si>
  <si>
    <t>Реализация ОП  (Вигуль А.А.)</t>
  </si>
  <si>
    <t>Реализация ОП  (Салтынская Н.Н., Чернова С.Б.)</t>
  </si>
  <si>
    <t>Реализация программы развития ОУ, зам.дир. по УВР, Чернова С.Б.</t>
  </si>
  <si>
    <t>Реализация конкурсно -выставочной деятельности по художественно-эстетическому направлению, педагог-организатор, Федорова Т.В.</t>
  </si>
  <si>
    <t>Н.А.Гензе, секретарь-делопроизводитель, уборщик помещений</t>
  </si>
  <si>
    <t>Прудникова Н.Н.-уборщик не работает</t>
  </si>
  <si>
    <r>
      <t>с</t>
    </r>
    <r>
      <rPr>
        <sz val="12"/>
        <rFont val="Times New Roman"/>
        <family val="1"/>
        <charset val="204"/>
      </rPr>
      <t xml:space="preserve"> месяц/ год</t>
    </r>
  </si>
  <si>
    <r>
      <t>по</t>
    </r>
    <r>
      <rPr>
        <sz val="12"/>
        <rFont val="Times New Roman"/>
        <family val="1"/>
        <charset val="204"/>
      </rPr>
      <t xml:space="preserve"> месяц/ год</t>
    </r>
  </si>
  <si>
    <t>960"</t>
  </si>
  <si>
    <t>Заместитель Главы Молчановского района по управлению делами                                                                             Е.Ю.Глушкова</t>
  </si>
  <si>
    <t>Приложение к постановлению Администрации Молчановского района    от _____________ №_______</t>
  </si>
</sst>
</file>

<file path=xl/styles.xml><?xml version="1.0" encoding="utf-8"?>
<styleSheet xmlns="http://schemas.openxmlformats.org/spreadsheetml/2006/main">
  <numFmts count="1">
    <numFmt numFmtId="164" formatCode="0.0"/>
  </numFmts>
  <fonts count="34">
    <font>
      <sz val="10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color indexed="10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charset val="204"/>
    </font>
    <font>
      <b/>
      <sz val="9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name val="Calibri"/>
      <charset val="204"/>
    </font>
    <font>
      <sz val="10"/>
      <name val="Arial Cyr"/>
      <charset val="204"/>
    </font>
    <font>
      <sz val="10"/>
      <color indexed="10"/>
      <name val="Arial Cyr"/>
      <charset val="204"/>
    </font>
    <font>
      <sz val="11"/>
      <color indexed="14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sz val="11"/>
      <color indexed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1" fontId="11" fillId="0" borderId="0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3" fillId="0" borderId="0" xfId="0" applyFont="1"/>
    <xf numFmtId="0" fontId="13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/>
    <xf numFmtId="0" fontId="16" fillId="0" borderId="0" xfId="0" applyFont="1" applyFill="1"/>
    <xf numFmtId="0" fontId="9" fillId="0" borderId="1" xfId="0" applyFont="1" applyFill="1" applyBorder="1" applyAlignment="1">
      <alignment vertical="center" wrapText="1"/>
    </xf>
    <xf numFmtId="0" fontId="17" fillId="0" borderId="1" xfId="0" applyFont="1" applyFill="1" applyBorder="1"/>
    <xf numFmtId="0" fontId="8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18" fillId="0" borderId="1" xfId="0" applyFont="1" applyFill="1" applyBorder="1"/>
    <xf numFmtId="0" fontId="19" fillId="0" borderId="1" xfId="0" applyFont="1" applyFill="1" applyBorder="1"/>
    <xf numFmtId="0" fontId="2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1" fillId="0" borderId="1" xfId="0" applyFont="1" applyFill="1" applyBorder="1"/>
    <xf numFmtId="1" fontId="1" fillId="0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4" fillId="0" borderId="1" xfId="0" applyFont="1" applyFill="1" applyBorder="1"/>
    <xf numFmtId="0" fontId="25" fillId="0" borderId="0" xfId="0" applyFont="1" applyAlignment="1">
      <alignment horizontal="center" vertical="center"/>
    </xf>
    <xf numFmtId="0" fontId="25" fillId="0" borderId="0" xfId="0" applyFont="1" applyFill="1"/>
    <xf numFmtId="1" fontId="7" fillId="0" borderId="1" xfId="0" applyNumberFormat="1" applyFont="1" applyBorder="1" applyAlignment="1">
      <alignment horizontal="center" vertical="center" wrapText="1"/>
    </xf>
    <xf numFmtId="1" fontId="0" fillId="0" borderId="0" xfId="0" applyNumberFormat="1"/>
    <xf numFmtId="1" fontId="8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vertical="center" wrapText="1"/>
    </xf>
    <xf numFmtId="1" fontId="16" fillId="0" borderId="0" xfId="0" applyNumberFormat="1" applyFont="1" applyFill="1"/>
    <xf numFmtId="1" fontId="0" fillId="0" borderId="0" xfId="0" applyNumberFormat="1" applyFill="1"/>
    <xf numFmtId="1" fontId="8" fillId="0" borderId="1" xfId="0" applyNumberFormat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1" fontId="23" fillId="0" borderId="1" xfId="0" applyNumberFormat="1" applyFont="1" applyBorder="1" applyAlignment="1">
      <alignment horizontal="center" vertical="center" wrapText="1"/>
    </xf>
    <xf numFmtId="0" fontId="26" fillId="0" borderId="0" xfId="0" applyFont="1" applyFill="1"/>
    <xf numFmtId="0" fontId="27" fillId="0" borderId="1" xfId="0" applyFont="1" applyFill="1" applyBorder="1" applyAlignment="1">
      <alignment vertical="center" wrapText="1"/>
    </xf>
    <xf numFmtId="1" fontId="28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textRotation="90" wrapText="1"/>
    </xf>
    <xf numFmtId="0" fontId="13" fillId="0" borderId="3" xfId="0" applyFont="1" applyBorder="1" applyAlignment="1">
      <alignment horizontal="center" vertical="center" textRotation="90" wrapText="1"/>
    </xf>
    <xf numFmtId="0" fontId="13" fillId="0" borderId="4" xfId="0" applyFont="1" applyBorder="1" applyAlignment="1">
      <alignment horizontal="center" vertical="center" textRotation="90" wrapText="1"/>
    </xf>
    <xf numFmtId="0" fontId="13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justify" vertical="center"/>
    </xf>
    <xf numFmtId="0" fontId="1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6"/>
  <sheetViews>
    <sheetView tabSelected="1" topLeftCell="A15" zoomScale="81" zoomScaleNormal="81" workbookViewId="0">
      <selection activeCell="T16" sqref="T16"/>
    </sheetView>
  </sheetViews>
  <sheetFormatPr defaultRowHeight="15"/>
  <cols>
    <col min="1" max="1" width="4.5703125" style="5" customWidth="1"/>
    <col min="2" max="2" width="19.140625" style="11" customWidth="1"/>
    <col min="3" max="3" width="16.5703125" style="71" customWidth="1"/>
    <col min="4" max="4" width="8.7109375" style="3" customWidth="1"/>
    <col min="5" max="5" width="8.85546875" style="3" customWidth="1"/>
    <col min="6" max="6" width="11" style="6" customWidth="1"/>
    <col min="7" max="7" width="7.28515625" style="6" customWidth="1"/>
    <col min="8" max="8" width="10.42578125" style="5" customWidth="1"/>
    <col min="9" max="10" width="10.28515625" style="5" customWidth="1"/>
    <col min="11" max="11" width="9" style="5" customWidth="1"/>
    <col min="12" max="12" width="11.85546875" style="5" customWidth="1"/>
    <col min="13" max="13" width="5.85546875" style="5" customWidth="1"/>
    <col min="14" max="14" width="6.140625" style="5" customWidth="1"/>
    <col min="15" max="15" width="6" style="5" customWidth="1"/>
    <col min="16" max="16384" width="9.140625" style="5"/>
  </cols>
  <sheetData>
    <row r="1" spans="1:15">
      <c r="J1" s="92" t="s">
        <v>93</v>
      </c>
      <c r="K1" s="92"/>
      <c r="L1" s="92"/>
      <c r="M1" s="92"/>
      <c r="N1" s="92"/>
      <c r="O1" s="92"/>
    </row>
    <row r="2" spans="1:15" ht="44.25" customHeight="1">
      <c r="J2" s="92"/>
      <c r="K2" s="92"/>
      <c r="L2" s="92"/>
      <c r="M2" s="92"/>
      <c r="N2" s="92"/>
      <c r="O2" s="92"/>
    </row>
    <row r="4" spans="1:15" ht="15.75">
      <c r="A4" s="93" t="s">
        <v>75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</row>
    <row r="5" spans="1:15" ht="15.75">
      <c r="A5" s="77"/>
      <c r="B5" s="77"/>
      <c r="C5" s="78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</row>
    <row r="6" spans="1:15" ht="69.75" customHeight="1">
      <c r="A6" s="94" t="s">
        <v>0</v>
      </c>
      <c r="B6" s="94" t="s">
        <v>60</v>
      </c>
      <c r="C6" s="95" t="s">
        <v>61</v>
      </c>
      <c r="D6" s="94" t="s">
        <v>1</v>
      </c>
      <c r="E6" s="94"/>
      <c r="F6" s="99" t="s">
        <v>44</v>
      </c>
      <c r="G6" s="100" t="s">
        <v>55</v>
      </c>
      <c r="H6" s="94" t="s">
        <v>58</v>
      </c>
      <c r="I6" s="94"/>
      <c r="J6" s="94"/>
      <c r="K6" s="94"/>
      <c r="L6" s="94" t="s">
        <v>9</v>
      </c>
      <c r="M6" s="94"/>
      <c r="N6" s="94"/>
      <c r="O6" s="94"/>
    </row>
    <row r="7" spans="1:15" ht="23.25" customHeight="1">
      <c r="A7" s="94"/>
      <c r="B7" s="94"/>
      <c r="C7" s="96"/>
      <c r="D7" s="94"/>
      <c r="E7" s="94"/>
      <c r="F7" s="99"/>
      <c r="G7" s="101"/>
      <c r="H7" s="94" t="s">
        <v>62</v>
      </c>
      <c r="I7" s="94" t="s">
        <v>63</v>
      </c>
      <c r="J7" s="94" t="s">
        <v>64</v>
      </c>
      <c r="K7" s="94" t="s">
        <v>7</v>
      </c>
      <c r="L7" s="94" t="s">
        <v>6</v>
      </c>
      <c r="M7" s="94">
        <v>2015</v>
      </c>
      <c r="N7" s="94">
        <v>2016</v>
      </c>
      <c r="O7" s="94">
        <v>2017</v>
      </c>
    </row>
    <row r="8" spans="1:15" s="7" customFormat="1" ht="47.25">
      <c r="A8" s="94"/>
      <c r="B8" s="94"/>
      <c r="C8" s="97"/>
      <c r="D8" s="79" t="s">
        <v>89</v>
      </c>
      <c r="E8" s="79" t="s">
        <v>90</v>
      </c>
      <c r="F8" s="99"/>
      <c r="G8" s="102"/>
      <c r="H8" s="94"/>
      <c r="I8" s="94"/>
      <c r="J8" s="94"/>
      <c r="K8" s="94"/>
      <c r="L8" s="94"/>
      <c r="M8" s="94"/>
      <c r="N8" s="94"/>
      <c r="O8" s="94"/>
    </row>
    <row r="9" spans="1:15" s="7" customFormat="1" ht="30.75" customHeight="1">
      <c r="A9" s="94" t="s">
        <v>76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</row>
    <row r="10" spans="1:15" s="7" customFormat="1" ht="151.5" customHeight="1">
      <c r="A10" s="80">
        <v>1</v>
      </c>
      <c r="B10" s="81" t="s">
        <v>77</v>
      </c>
      <c r="C10" s="80" t="s">
        <v>69</v>
      </c>
      <c r="D10" s="80" t="s">
        <v>53</v>
      </c>
      <c r="E10" s="80" t="s">
        <v>54</v>
      </c>
      <c r="F10" s="94" t="s">
        <v>66</v>
      </c>
      <c r="G10" s="80"/>
      <c r="H10" s="82">
        <v>1431.5</v>
      </c>
      <c r="I10" s="82">
        <v>1706.9</v>
      </c>
      <c r="J10" s="82">
        <v>1706.9</v>
      </c>
      <c r="K10" s="82">
        <f>H10+I10+J10</f>
        <v>4845.3</v>
      </c>
      <c r="L10" s="80" t="s">
        <v>17</v>
      </c>
      <c r="M10" s="83">
        <v>742</v>
      </c>
      <c r="N10" s="83">
        <v>747</v>
      </c>
      <c r="O10" s="83">
        <v>737</v>
      </c>
    </row>
    <row r="11" spans="1:15" s="6" customFormat="1" ht="137.25" customHeight="1">
      <c r="A11" s="76">
        <v>2</v>
      </c>
      <c r="B11" s="84" t="s">
        <v>78</v>
      </c>
      <c r="C11" s="85" t="s">
        <v>68</v>
      </c>
      <c r="D11" s="80" t="s">
        <v>53</v>
      </c>
      <c r="E11" s="80" t="s">
        <v>54</v>
      </c>
      <c r="F11" s="94"/>
      <c r="G11" s="80"/>
      <c r="H11" s="82">
        <v>206.9</v>
      </c>
      <c r="I11" s="82">
        <v>288.39999999999998</v>
      </c>
      <c r="J11" s="82">
        <v>288.39999999999998</v>
      </c>
      <c r="K11" s="82">
        <f>J11+I11+H11</f>
        <v>783.69999999999993</v>
      </c>
      <c r="L11" s="80" t="s">
        <v>17</v>
      </c>
      <c r="M11" s="83">
        <v>10</v>
      </c>
      <c r="N11" s="86">
        <v>28</v>
      </c>
      <c r="O11" s="86">
        <v>38</v>
      </c>
    </row>
    <row r="12" spans="1:15" s="6" customFormat="1" ht="135" customHeight="1">
      <c r="A12" s="76">
        <v>3</v>
      </c>
      <c r="B12" s="84" t="s">
        <v>50</v>
      </c>
      <c r="C12" s="85" t="s">
        <v>67</v>
      </c>
      <c r="D12" s="80" t="s">
        <v>53</v>
      </c>
      <c r="E12" s="80" t="s">
        <v>54</v>
      </c>
      <c r="F12" s="94"/>
      <c r="G12" s="80"/>
      <c r="H12" s="82">
        <v>580.6</v>
      </c>
      <c r="I12" s="82">
        <v>597.6</v>
      </c>
      <c r="J12" s="82">
        <v>597.6</v>
      </c>
      <c r="K12" s="82">
        <f>H12+I12+J12</f>
        <v>1775.8000000000002</v>
      </c>
      <c r="L12" s="80" t="s">
        <v>17</v>
      </c>
      <c r="M12" s="83">
        <v>105</v>
      </c>
      <c r="N12" s="86">
        <v>105</v>
      </c>
      <c r="O12" s="86">
        <v>105</v>
      </c>
    </row>
    <row r="13" spans="1:15" s="6" customFormat="1" ht="121.5" customHeight="1">
      <c r="A13" s="76">
        <v>4</v>
      </c>
      <c r="B13" s="84" t="s">
        <v>51</v>
      </c>
      <c r="C13" s="85" t="s">
        <v>70</v>
      </c>
      <c r="D13" s="80" t="s">
        <v>53</v>
      </c>
      <c r="E13" s="80" t="s">
        <v>54</v>
      </c>
      <c r="F13" s="94"/>
      <c r="G13" s="80"/>
      <c r="H13" s="82">
        <v>186.8</v>
      </c>
      <c r="I13" s="82">
        <v>238.5</v>
      </c>
      <c r="J13" s="82">
        <v>238.5</v>
      </c>
      <c r="K13" s="82">
        <f>J13+I13+H13</f>
        <v>663.8</v>
      </c>
      <c r="L13" s="80" t="s">
        <v>17</v>
      </c>
      <c r="M13" s="83">
        <v>14</v>
      </c>
      <c r="N13" s="86">
        <v>15</v>
      </c>
      <c r="O13" s="86">
        <v>15</v>
      </c>
    </row>
    <row r="14" spans="1:15" ht="139.5" customHeight="1">
      <c r="A14" s="76">
        <v>5</v>
      </c>
      <c r="B14" s="87" t="s">
        <v>52</v>
      </c>
      <c r="C14" s="88" t="s">
        <v>71</v>
      </c>
      <c r="D14" s="80" t="s">
        <v>53</v>
      </c>
      <c r="E14" s="80" t="s">
        <v>54</v>
      </c>
      <c r="F14" s="94"/>
      <c r="G14" s="80"/>
      <c r="H14" s="82">
        <v>319</v>
      </c>
      <c r="I14" s="82">
        <v>364.9</v>
      </c>
      <c r="J14" s="82">
        <v>364.9</v>
      </c>
      <c r="K14" s="82">
        <f>J14+I14+H14</f>
        <v>1048.8</v>
      </c>
      <c r="L14" s="80" t="s">
        <v>17</v>
      </c>
      <c r="M14" s="83">
        <v>28</v>
      </c>
      <c r="N14" s="83">
        <v>10</v>
      </c>
      <c r="O14" s="83">
        <v>10</v>
      </c>
    </row>
    <row r="15" spans="1:15" ht="121.5" customHeight="1">
      <c r="A15" s="76">
        <v>6</v>
      </c>
      <c r="B15" s="84" t="s">
        <v>32</v>
      </c>
      <c r="C15" s="85" t="s">
        <v>72</v>
      </c>
      <c r="D15" s="80" t="s">
        <v>53</v>
      </c>
      <c r="E15" s="80" t="s">
        <v>54</v>
      </c>
      <c r="F15" s="94"/>
      <c r="G15" s="80"/>
      <c r="H15" s="82">
        <v>80.5</v>
      </c>
      <c r="I15" s="82">
        <v>102.2</v>
      </c>
      <c r="J15" s="82">
        <v>102.2</v>
      </c>
      <c r="K15" s="82">
        <f>J15+I15+H15</f>
        <v>284.89999999999998</v>
      </c>
      <c r="L15" s="80" t="s">
        <v>17</v>
      </c>
      <c r="M15" s="83">
        <v>41</v>
      </c>
      <c r="N15" s="86">
        <v>45</v>
      </c>
      <c r="O15" s="86">
        <v>55</v>
      </c>
    </row>
    <row r="16" spans="1:15" ht="31.5">
      <c r="A16" s="76"/>
      <c r="B16" s="89" t="s">
        <v>43</v>
      </c>
      <c r="C16" s="90"/>
      <c r="D16" s="76"/>
      <c r="E16" s="76"/>
      <c r="F16" s="76"/>
      <c r="G16" s="76"/>
      <c r="H16" s="91">
        <f>H15+H14+H13+H12+H11+H10</f>
        <v>2805.3</v>
      </c>
      <c r="I16" s="91">
        <f>I15+I14+I13+I12+I11+I10</f>
        <v>3298.5</v>
      </c>
      <c r="J16" s="91">
        <f>J15+J14+J13+J12+J11+J10</f>
        <v>3298.5</v>
      </c>
      <c r="K16" s="91">
        <f>K15+K14+K13+K12+K11+K10</f>
        <v>9402.2999999999993</v>
      </c>
      <c r="L16" s="80" t="s">
        <v>17</v>
      </c>
      <c r="M16" s="86">
        <v>940</v>
      </c>
      <c r="N16" s="86">
        <v>950</v>
      </c>
      <c r="O16" s="86" t="s">
        <v>91</v>
      </c>
    </row>
    <row r="17" spans="1:15">
      <c r="H17" s="65" t="e">
        <f>4531800/#REF!</f>
        <v>#REF!</v>
      </c>
      <c r="I17" s="65">
        <f>4612800/I16</f>
        <v>1398.4538426557526</v>
      </c>
    </row>
    <row r="18" spans="1:15" ht="18.75">
      <c r="A18" s="98" t="s">
        <v>92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</row>
    <row r="19" spans="1:15" ht="18.75">
      <c r="A19" s="98" t="s">
        <v>46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</row>
    <row r="20" spans="1:15" ht="15.75">
      <c r="A20" s="19"/>
    </row>
    <row r="21" spans="1:15">
      <c r="H21" s="75"/>
      <c r="I21" s="74"/>
      <c r="J21" s="74"/>
    </row>
    <row r="36" spans="4:8">
      <c r="D36" s="9"/>
      <c r="F36" s="3"/>
      <c r="G36" s="3"/>
      <c r="H36" s="6"/>
    </row>
  </sheetData>
  <mergeCells count="22">
    <mergeCell ref="A18:O18"/>
    <mergeCell ref="A19:O19"/>
    <mergeCell ref="H7:H8"/>
    <mergeCell ref="I7:I8"/>
    <mergeCell ref="J7:J8"/>
    <mergeCell ref="K7:K8"/>
    <mergeCell ref="F6:F8"/>
    <mergeCell ref="G6:G8"/>
    <mergeCell ref="N7:N8"/>
    <mergeCell ref="O7:O8"/>
    <mergeCell ref="A9:O9"/>
    <mergeCell ref="F10:F15"/>
    <mergeCell ref="H6:K6"/>
    <mergeCell ref="L6:O6"/>
    <mergeCell ref="L7:L8"/>
    <mergeCell ref="M7:M8"/>
    <mergeCell ref="J1:O2"/>
    <mergeCell ref="A4:O4"/>
    <mergeCell ref="A6:A8"/>
    <mergeCell ref="B6:B8"/>
    <mergeCell ref="C6:C8"/>
    <mergeCell ref="D6:E7"/>
  </mergeCells>
  <phoneticPr fontId="3" type="noConversion"/>
  <pageMargins left="0.19685039370078741" right="0.19685039370078741" top="0.19685039370078741" bottom="0.19685039370078741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6"/>
  <sheetViews>
    <sheetView zoomScale="85" workbookViewId="0">
      <selection activeCell="A9" sqref="A9:O9"/>
    </sheetView>
  </sheetViews>
  <sheetFormatPr defaultRowHeight="15"/>
  <cols>
    <col min="1" max="1" width="4.5703125" style="5" customWidth="1"/>
    <col min="2" max="2" width="25.85546875" style="11" customWidth="1"/>
    <col min="3" max="3" width="15.7109375" style="71" customWidth="1"/>
    <col min="4" max="4" width="7.85546875" style="3" customWidth="1"/>
    <col min="5" max="5" width="6.140625" style="3" customWidth="1"/>
    <col min="6" max="6" width="9.42578125" style="6" customWidth="1"/>
    <col min="7" max="7" width="7.28515625" style="6" customWidth="1"/>
    <col min="8" max="8" width="9.42578125" style="5" customWidth="1"/>
    <col min="9" max="9" width="8.7109375" style="5" customWidth="1"/>
    <col min="10" max="11" width="9" style="5" customWidth="1"/>
    <col min="12" max="12" width="10.7109375" style="5" customWidth="1"/>
    <col min="13" max="13" width="5.85546875" style="5" customWidth="1"/>
    <col min="14" max="14" width="6.140625" style="5" customWidth="1"/>
    <col min="15" max="15" width="6" style="5" customWidth="1"/>
    <col min="16" max="16384" width="9.140625" style="5"/>
  </cols>
  <sheetData>
    <row r="1" spans="1:15">
      <c r="J1" s="108" t="s">
        <v>74</v>
      </c>
      <c r="K1" s="108"/>
      <c r="L1" s="108"/>
      <c r="M1" s="108"/>
      <c r="N1" s="108"/>
      <c r="O1" s="108"/>
    </row>
    <row r="2" spans="1:15">
      <c r="J2" s="108"/>
      <c r="K2" s="108"/>
      <c r="L2" s="108"/>
      <c r="M2" s="108"/>
      <c r="N2" s="108"/>
      <c r="O2" s="108"/>
    </row>
    <row r="4" spans="1:15">
      <c r="A4" s="110" t="s">
        <v>75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</row>
    <row r="5" spans="1:15">
      <c r="A5" s="21"/>
      <c r="B5" s="21"/>
      <c r="C5" s="69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44.25" customHeight="1">
      <c r="A6" s="103" t="s">
        <v>0</v>
      </c>
      <c r="B6" s="103" t="s">
        <v>60</v>
      </c>
      <c r="C6" s="104" t="s">
        <v>61</v>
      </c>
      <c r="D6" s="107" t="s">
        <v>1</v>
      </c>
      <c r="E6" s="107"/>
      <c r="F6" s="109" t="s">
        <v>44</v>
      </c>
      <c r="G6" s="111" t="s">
        <v>55</v>
      </c>
      <c r="H6" s="103" t="s">
        <v>58</v>
      </c>
      <c r="I6" s="103"/>
      <c r="J6" s="103"/>
      <c r="K6" s="103"/>
      <c r="L6" s="103" t="s">
        <v>9</v>
      </c>
      <c r="M6" s="103"/>
      <c r="N6" s="103"/>
      <c r="O6" s="103"/>
    </row>
    <row r="7" spans="1:15" ht="23.25" customHeight="1">
      <c r="A7" s="103"/>
      <c r="B7" s="103"/>
      <c r="C7" s="105"/>
      <c r="D7" s="107"/>
      <c r="E7" s="107"/>
      <c r="F7" s="109"/>
      <c r="G7" s="112"/>
      <c r="H7" s="107" t="s">
        <v>62</v>
      </c>
      <c r="I7" s="107" t="s">
        <v>63</v>
      </c>
      <c r="J7" s="107" t="s">
        <v>64</v>
      </c>
      <c r="K7" s="107" t="s">
        <v>7</v>
      </c>
      <c r="L7" s="107" t="s">
        <v>6</v>
      </c>
      <c r="M7" s="107">
        <v>2015</v>
      </c>
      <c r="N7" s="107">
        <v>2016</v>
      </c>
      <c r="O7" s="107">
        <v>2017</v>
      </c>
    </row>
    <row r="8" spans="1:15" s="7" customFormat="1" ht="33.75">
      <c r="A8" s="103"/>
      <c r="B8" s="103"/>
      <c r="C8" s="106"/>
      <c r="D8" s="2" t="s">
        <v>4</v>
      </c>
      <c r="E8" s="2" t="s">
        <v>5</v>
      </c>
      <c r="F8" s="109"/>
      <c r="G8" s="113"/>
      <c r="H8" s="107"/>
      <c r="I8" s="107"/>
      <c r="J8" s="107"/>
      <c r="K8" s="107"/>
      <c r="L8" s="107"/>
      <c r="M8" s="107"/>
      <c r="N8" s="107"/>
      <c r="O8" s="107"/>
    </row>
    <row r="9" spans="1:15" s="7" customFormat="1" ht="30.75" customHeight="1">
      <c r="A9" s="103" t="s">
        <v>41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</row>
    <row r="10" spans="1:15" s="7" customFormat="1" ht="108" customHeight="1">
      <c r="A10" s="4">
        <v>1</v>
      </c>
      <c r="B10" s="66" t="s">
        <v>48</v>
      </c>
      <c r="C10" s="1" t="s">
        <v>69</v>
      </c>
      <c r="D10" s="1" t="s">
        <v>53</v>
      </c>
      <c r="E10" s="1" t="s">
        <v>54</v>
      </c>
      <c r="F10" s="103" t="s">
        <v>66</v>
      </c>
      <c r="G10" s="4"/>
      <c r="H10" s="14">
        <v>2063077</v>
      </c>
      <c r="I10" s="14">
        <v>2093485</v>
      </c>
      <c r="J10" s="14">
        <v>2086865</v>
      </c>
      <c r="K10" s="14">
        <f t="shared" ref="K10:K15" si="0">J10+I10+H10</f>
        <v>6243427</v>
      </c>
      <c r="L10" s="4" t="s">
        <v>17</v>
      </c>
      <c r="M10" s="4">
        <v>498</v>
      </c>
      <c r="N10" s="4">
        <v>510</v>
      </c>
      <c r="O10" s="4">
        <v>512</v>
      </c>
    </row>
    <row r="11" spans="1:15" s="6" customFormat="1" ht="87.75" customHeight="1">
      <c r="A11" s="10">
        <v>2</v>
      </c>
      <c r="B11" s="67" t="s">
        <v>49</v>
      </c>
      <c r="C11" s="72" t="s">
        <v>68</v>
      </c>
      <c r="D11" s="1" t="s">
        <v>53</v>
      </c>
      <c r="E11" s="1" t="s">
        <v>54</v>
      </c>
      <c r="F11" s="103"/>
      <c r="G11" s="4"/>
      <c r="H11" s="14">
        <v>298276</v>
      </c>
      <c r="I11" s="14">
        <v>353019</v>
      </c>
      <c r="J11" s="14">
        <v>354604</v>
      </c>
      <c r="K11" s="14">
        <f t="shared" si="0"/>
        <v>1005899</v>
      </c>
      <c r="L11" s="4" t="s">
        <v>17</v>
      </c>
      <c r="M11" s="4">
        <f>расчет!P5</f>
        <v>10</v>
      </c>
      <c r="N11" s="8">
        <v>86</v>
      </c>
      <c r="O11" s="8">
        <v>87</v>
      </c>
    </row>
    <row r="12" spans="1:15" s="6" customFormat="1" ht="78.75">
      <c r="A12" s="10">
        <v>3</v>
      </c>
      <c r="B12" s="67" t="s">
        <v>50</v>
      </c>
      <c r="C12" s="72" t="s">
        <v>67</v>
      </c>
      <c r="D12" s="1" t="s">
        <v>53</v>
      </c>
      <c r="E12" s="1" t="s">
        <v>54</v>
      </c>
      <c r="F12" s="103"/>
      <c r="G12" s="4"/>
      <c r="H12" s="14">
        <v>836830</v>
      </c>
      <c r="I12" s="14">
        <v>726562</v>
      </c>
      <c r="J12" s="14">
        <v>733663</v>
      </c>
      <c r="K12" s="14">
        <f t="shared" si="0"/>
        <v>2297055</v>
      </c>
      <c r="L12" s="4" t="s">
        <v>17</v>
      </c>
      <c r="M12" s="4">
        <f>расчет!P7</f>
        <v>105</v>
      </c>
      <c r="N12" s="8">
        <v>177</v>
      </c>
      <c r="O12" s="8">
        <v>180</v>
      </c>
    </row>
    <row r="13" spans="1:15" s="6" customFormat="1" ht="75.75" customHeight="1">
      <c r="A13" s="10">
        <v>4</v>
      </c>
      <c r="B13" s="67" t="s">
        <v>51</v>
      </c>
      <c r="C13" s="72" t="s">
        <v>70</v>
      </c>
      <c r="D13" s="1" t="s">
        <v>53</v>
      </c>
      <c r="E13" s="1" t="s">
        <v>54</v>
      </c>
      <c r="F13" s="103"/>
      <c r="G13" s="4"/>
      <c r="H13" s="14">
        <v>269277</v>
      </c>
      <c r="I13" s="14">
        <v>287341</v>
      </c>
      <c r="J13" s="14">
        <v>293465</v>
      </c>
      <c r="K13" s="14">
        <f t="shared" si="0"/>
        <v>850083</v>
      </c>
      <c r="L13" s="4" t="s">
        <v>17</v>
      </c>
      <c r="M13" s="4">
        <v>65</v>
      </c>
      <c r="N13" s="8">
        <v>70</v>
      </c>
      <c r="O13" s="8">
        <v>72</v>
      </c>
    </row>
    <row r="14" spans="1:15" ht="78" customHeight="1">
      <c r="A14" s="8">
        <v>5</v>
      </c>
      <c r="B14" s="68" t="s">
        <v>52</v>
      </c>
      <c r="C14" s="73" t="s">
        <v>71</v>
      </c>
      <c r="D14" s="1" t="s">
        <v>53</v>
      </c>
      <c r="E14" s="1" t="s">
        <v>54</v>
      </c>
      <c r="F14" s="103"/>
      <c r="G14" s="4"/>
      <c r="H14" s="14">
        <v>459842</v>
      </c>
      <c r="I14" s="14">
        <v>451536</v>
      </c>
      <c r="J14" s="14">
        <v>448350</v>
      </c>
      <c r="K14" s="14">
        <f t="shared" si="0"/>
        <v>1359728</v>
      </c>
      <c r="L14" s="4" t="s">
        <v>17</v>
      </c>
      <c r="M14" s="4">
        <f>расчет!P11</f>
        <v>28</v>
      </c>
      <c r="N14" s="4">
        <v>110</v>
      </c>
      <c r="O14" s="4">
        <v>110</v>
      </c>
    </row>
    <row r="15" spans="1:15" ht="63.75" customHeight="1">
      <c r="A15" s="8">
        <v>6</v>
      </c>
      <c r="B15" s="67" t="s">
        <v>73</v>
      </c>
      <c r="C15" s="72" t="s">
        <v>72</v>
      </c>
      <c r="D15" s="1" t="s">
        <v>53</v>
      </c>
      <c r="E15" s="1" t="s">
        <v>54</v>
      </c>
      <c r="F15" s="103"/>
      <c r="G15" s="4"/>
      <c r="H15" s="14">
        <v>115998</v>
      </c>
      <c r="I15" s="14">
        <v>131357</v>
      </c>
      <c r="J15" s="14">
        <v>126353</v>
      </c>
      <c r="K15" s="14">
        <f t="shared" si="0"/>
        <v>373708</v>
      </c>
      <c r="L15" s="4" t="s">
        <v>17</v>
      </c>
      <c r="M15" s="4">
        <v>28</v>
      </c>
      <c r="N15" s="8">
        <v>32</v>
      </c>
      <c r="O15" s="8">
        <v>31</v>
      </c>
    </row>
    <row r="16" spans="1:15" ht="30">
      <c r="A16" s="8"/>
      <c r="B16" s="63" t="s">
        <v>43</v>
      </c>
      <c r="C16" s="70"/>
      <c r="D16" s="37"/>
      <c r="E16" s="37"/>
      <c r="F16" s="10"/>
      <c r="G16" s="10"/>
      <c r="H16" s="64">
        <f>H10+H11+H12+H13+H14+H15</f>
        <v>4043300</v>
      </c>
      <c r="I16" s="64">
        <f>I10+I11+I12+I13+I14+I15</f>
        <v>4043300</v>
      </c>
      <c r="J16" s="64">
        <f>J10+J11+J12+J13+J14+J15</f>
        <v>4043300</v>
      </c>
      <c r="K16" s="64">
        <f>SUM(K10:K15)</f>
        <v>12129900</v>
      </c>
      <c r="L16" s="4" t="s">
        <v>17</v>
      </c>
      <c r="M16" s="8">
        <v>976</v>
      </c>
      <c r="N16" s="8">
        <v>985</v>
      </c>
      <c r="O16" s="8">
        <v>992</v>
      </c>
    </row>
    <row r="17" spans="1:15">
      <c r="H17" s="65" t="e">
        <f>4531800/#REF!</f>
        <v>#REF!</v>
      </c>
      <c r="I17" s="65">
        <f>4612800/I16</f>
        <v>1.1408502955506641</v>
      </c>
    </row>
    <row r="18" spans="1:15" ht="18.75">
      <c r="A18" s="98" t="s">
        <v>65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</row>
    <row r="19" spans="1:15" ht="18.75">
      <c r="A19" s="98" t="s">
        <v>46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</row>
    <row r="20" spans="1:15" ht="15.75">
      <c r="A20" s="19"/>
    </row>
    <row r="36" spans="4:8">
      <c r="D36" s="9"/>
      <c r="F36" s="3"/>
      <c r="G36" s="3"/>
      <c r="H36" s="6"/>
    </row>
  </sheetData>
  <mergeCells count="22">
    <mergeCell ref="J1:O2"/>
    <mergeCell ref="F6:F8"/>
    <mergeCell ref="H6:K6"/>
    <mergeCell ref="M7:M8"/>
    <mergeCell ref="A4:O4"/>
    <mergeCell ref="O7:O8"/>
    <mergeCell ref="N7:N8"/>
    <mergeCell ref="A6:A8"/>
    <mergeCell ref="G6:G8"/>
    <mergeCell ref="F10:F15"/>
    <mergeCell ref="A19:O19"/>
    <mergeCell ref="A18:O18"/>
    <mergeCell ref="A9:O9"/>
    <mergeCell ref="C6:C8"/>
    <mergeCell ref="L7:L8"/>
    <mergeCell ref="H7:H8"/>
    <mergeCell ref="L6:O6"/>
    <mergeCell ref="J7:J8"/>
    <mergeCell ref="B6:B8"/>
    <mergeCell ref="I7:I8"/>
    <mergeCell ref="D6:E7"/>
    <mergeCell ref="K7:K8"/>
  </mergeCells>
  <phoneticPr fontId="3" type="noConversion"/>
  <pageMargins left="0.19685039370078741" right="0.19685039370078741" top="0.19685039370078741" bottom="0.19685039370078741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41"/>
  <sheetViews>
    <sheetView zoomScale="85" workbookViewId="0">
      <selection activeCell="Q9" sqref="Q9"/>
    </sheetView>
  </sheetViews>
  <sheetFormatPr defaultRowHeight="15"/>
  <cols>
    <col min="1" max="1" width="6.28515625" style="5" customWidth="1"/>
    <col min="2" max="2" width="25.85546875" style="11" customWidth="1"/>
    <col min="3" max="3" width="7.85546875" style="3" customWidth="1"/>
    <col min="4" max="4" width="6.140625" style="3" customWidth="1"/>
    <col min="5" max="5" width="9.42578125" style="6" customWidth="1"/>
    <col min="6" max="6" width="7.28515625" style="6" customWidth="1"/>
    <col min="7" max="7" width="10.42578125" style="5" customWidth="1"/>
    <col min="8" max="8" width="8.7109375" style="5" customWidth="1"/>
    <col min="9" max="9" width="9.5703125" style="5" customWidth="1"/>
    <col min="10" max="10" width="9.42578125" style="5" customWidth="1"/>
    <col min="11" max="11" width="10.140625" style="5" customWidth="1"/>
    <col min="12" max="12" width="7" style="5" customWidth="1"/>
    <col min="13" max="13" width="8" style="5" customWidth="1"/>
    <col min="14" max="14" width="7" style="5" customWidth="1"/>
    <col min="15" max="15" width="6.28515625" style="5" customWidth="1"/>
    <col min="16" max="16384" width="9.140625" style="5"/>
  </cols>
  <sheetData>
    <row r="1" spans="1:15" ht="19.5" customHeight="1">
      <c r="A1" s="22"/>
      <c r="K1" s="114" t="s">
        <v>25</v>
      </c>
      <c r="L1" s="114"/>
      <c r="M1" s="114"/>
      <c r="N1" s="114"/>
      <c r="O1" s="114"/>
    </row>
    <row r="2" spans="1:15" ht="17.25" customHeight="1">
      <c r="A2" s="23"/>
      <c r="K2" s="114" t="s">
        <v>24</v>
      </c>
      <c r="L2" s="114"/>
      <c r="M2" s="114"/>
      <c r="N2" s="114"/>
      <c r="O2" s="114"/>
    </row>
    <row r="3" spans="1:15" ht="15" customHeight="1">
      <c r="A3" s="22"/>
      <c r="K3" s="115" t="s">
        <v>59</v>
      </c>
      <c r="L3" s="115"/>
      <c r="M3" s="115"/>
      <c r="N3" s="115"/>
      <c r="O3" s="115"/>
    </row>
    <row r="4" spans="1:15" ht="10.5" customHeight="1">
      <c r="A4" s="22"/>
      <c r="K4" s="20"/>
      <c r="L4" s="20"/>
      <c r="M4" s="20"/>
      <c r="N4" s="20"/>
      <c r="O4" s="20"/>
    </row>
    <row r="5" spans="1:15" ht="17.25" customHeight="1">
      <c r="A5" s="119" t="s">
        <v>26</v>
      </c>
      <c r="B5" s="119"/>
      <c r="C5" s="119"/>
      <c r="D5" s="120" t="s">
        <v>56</v>
      </c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</row>
    <row r="6" spans="1:15" ht="37.5" customHeight="1">
      <c r="A6" s="119" t="s">
        <v>27</v>
      </c>
      <c r="B6" s="119"/>
      <c r="C6" s="119"/>
      <c r="D6" s="120" t="s">
        <v>40</v>
      </c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</row>
    <row r="7" spans="1:15" ht="15.75" customHeight="1">
      <c r="A7" s="119" t="s">
        <v>28</v>
      </c>
      <c r="B7" s="119"/>
      <c r="C7" s="119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</row>
    <row r="9" spans="1:15">
      <c r="A9" s="110" t="s">
        <v>10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</row>
    <row r="10" spans="1:1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ht="32.25" customHeight="1">
      <c r="A11" s="103" t="s">
        <v>0</v>
      </c>
      <c r="B11" s="103" t="s">
        <v>8</v>
      </c>
      <c r="C11" s="107" t="s">
        <v>1</v>
      </c>
      <c r="D11" s="107"/>
      <c r="E11" s="109" t="s">
        <v>44</v>
      </c>
      <c r="F11" s="111" t="s">
        <v>55</v>
      </c>
      <c r="G11" s="103" t="s">
        <v>58</v>
      </c>
      <c r="H11" s="103"/>
      <c r="I11" s="103"/>
      <c r="J11" s="103"/>
      <c r="K11" s="103" t="s">
        <v>9</v>
      </c>
      <c r="L11" s="103"/>
      <c r="M11" s="103"/>
      <c r="N11" s="103"/>
      <c r="O11" s="103"/>
    </row>
    <row r="12" spans="1:15">
      <c r="A12" s="103"/>
      <c r="B12" s="103"/>
      <c r="C12" s="107"/>
      <c r="D12" s="107"/>
      <c r="E12" s="109"/>
      <c r="F12" s="112"/>
      <c r="G12" s="107" t="s">
        <v>2</v>
      </c>
      <c r="H12" s="107" t="s">
        <v>3</v>
      </c>
      <c r="I12" s="107" t="s">
        <v>22</v>
      </c>
      <c r="J12" s="107" t="s">
        <v>7</v>
      </c>
      <c r="K12" s="107" t="s">
        <v>6</v>
      </c>
      <c r="L12" s="107" t="s">
        <v>2</v>
      </c>
      <c r="M12" s="107" t="s">
        <v>3</v>
      </c>
      <c r="N12" s="107" t="s">
        <v>22</v>
      </c>
      <c r="O12" s="107" t="s">
        <v>7</v>
      </c>
    </row>
    <row r="13" spans="1:15" s="7" customFormat="1" ht="33.75">
      <c r="A13" s="103"/>
      <c r="B13" s="103"/>
      <c r="C13" s="2" t="s">
        <v>4</v>
      </c>
      <c r="D13" s="2" t="s">
        <v>5</v>
      </c>
      <c r="E13" s="109"/>
      <c r="F13" s="113"/>
      <c r="G13" s="107"/>
      <c r="H13" s="107"/>
      <c r="I13" s="107"/>
      <c r="J13" s="107"/>
      <c r="K13" s="107"/>
      <c r="L13" s="107"/>
      <c r="M13" s="107"/>
      <c r="N13" s="107"/>
      <c r="O13" s="107"/>
    </row>
    <row r="14" spans="1:15" s="7" customFormat="1" ht="30.75" customHeight="1">
      <c r="A14" s="103" t="s">
        <v>41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</row>
    <row r="15" spans="1:15" s="7" customFormat="1" ht="51" customHeight="1">
      <c r="A15" s="4">
        <v>1</v>
      </c>
      <c r="B15" s="66" t="s">
        <v>48</v>
      </c>
      <c r="C15" s="1" t="s">
        <v>53</v>
      </c>
      <c r="D15" s="1" t="s">
        <v>54</v>
      </c>
      <c r="E15" s="116" t="s">
        <v>47</v>
      </c>
      <c r="F15" s="4"/>
      <c r="G15" s="14">
        <v>1551272</v>
      </c>
      <c r="H15" s="4">
        <v>1555866</v>
      </c>
      <c r="I15" s="4">
        <v>1783282</v>
      </c>
      <c r="J15" s="14">
        <f t="shared" ref="J15:J20" si="0">G15+H15+I15</f>
        <v>4890420</v>
      </c>
      <c r="K15" s="4" t="s">
        <v>17</v>
      </c>
      <c r="L15" s="4">
        <f>расчет!P3</f>
        <v>742</v>
      </c>
      <c r="M15" s="4">
        <v>477</v>
      </c>
      <c r="N15" s="4">
        <v>470</v>
      </c>
      <c r="O15" s="4">
        <f t="shared" ref="O15:O21" si="1">L15+M15+N15</f>
        <v>1689</v>
      </c>
    </row>
    <row r="16" spans="1:15" s="6" customFormat="1" ht="30">
      <c r="A16" s="10">
        <v>2</v>
      </c>
      <c r="B16" s="67" t="s">
        <v>49</v>
      </c>
      <c r="C16" s="1" t="s">
        <v>53</v>
      </c>
      <c r="D16" s="1" t="s">
        <v>54</v>
      </c>
      <c r="E16" s="117"/>
      <c r="F16" s="4"/>
      <c r="G16" s="14">
        <v>178214</v>
      </c>
      <c r="H16" s="4">
        <v>141736</v>
      </c>
      <c r="I16" s="4">
        <v>205680.1</v>
      </c>
      <c r="J16" s="14">
        <f t="shared" si="0"/>
        <v>525630.1</v>
      </c>
      <c r="K16" s="4" t="s">
        <v>17</v>
      </c>
      <c r="L16" s="4">
        <f>расчет!P5</f>
        <v>10</v>
      </c>
      <c r="M16" s="8">
        <v>70</v>
      </c>
      <c r="N16" s="8">
        <v>65</v>
      </c>
      <c r="O16" s="4">
        <f t="shared" si="1"/>
        <v>145</v>
      </c>
    </row>
    <row r="17" spans="1:15" s="6" customFormat="1" ht="30">
      <c r="A17" s="10">
        <v>3</v>
      </c>
      <c r="B17" s="67" t="s">
        <v>50</v>
      </c>
      <c r="C17" s="1" t="s">
        <v>53</v>
      </c>
      <c r="D17" s="1" t="s">
        <v>54</v>
      </c>
      <c r="E17" s="117"/>
      <c r="F17" s="4"/>
      <c r="G17" s="14">
        <v>888049</v>
      </c>
      <c r="H17" s="4">
        <v>945305</v>
      </c>
      <c r="I17" s="4">
        <v>1024922</v>
      </c>
      <c r="J17" s="14">
        <f t="shared" si="0"/>
        <v>2858276</v>
      </c>
      <c r="K17" s="4" t="s">
        <v>17</v>
      </c>
      <c r="L17" s="4">
        <f>расчет!P7</f>
        <v>105</v>
      </c>
      <c r="M17" s="8">
        <v>208</v>
      </c>
      <c r="N17" s="8">
        <v>205</v>
      </c>
      <c r="O17" s="4">
        <f t="shared" si="1"/>
        <v>518</v>
      </c>
    </row>
    <row r="18" spans="1:15" s="6" customFormat="1" ht="30">
      <c r="A18" s="10">
        <v>4</v>
      </c>
      <c r="B18" s="67" t="s">
        <v>51</v>
      </c>
      <c r="C18" s="1" t="s">
        <v>53</v>
      </c>
      <c r="D18" s="1" t="s">
        <v>54</v>
      </c>
      <c r="E18" s="117"/>
      <c r="F18" s="4"/>
      <c r="G18" s="14">
        <v>363643</v>
      </c>
      <c r="H18" s="4">
        <v>351641</v>
      </c>
      <c r="I18" s="4">
        <v>419689.4</v>
      </c>
      <c r="J18" s="14">
        <f t="shared" si="0"/>
        <v>1134973.3999999999</v>
      </c>
      <c r="K18" s="4" t="s">
        <v>17</v>
      </c>
      <c r="L18" s="4">
        <f>расчет!P9</f>
        <v>14</v>
      </c>
      <c r="M18" s="8">
        <v>65</v>
      </c>
      <c r="N18" s="8">
        <v>78</v>
      </c>
      <c r="O18" s="4">
        <f t="shared" si="1"/>
        <v>157</v>
      </c>
    </row>
    <row r="19" spans="1:15" ht="47.25" customHeight="1">
      <c r="A19" s="8">
        <v>5</v>
      </c>
      <c r="B19" s="68" t="s">
        <v>52</v>
      </c>
      <c r="C19" s="1" t="s">
        <v>53</v>
      </c>
      <c r="D19" s="1" t="s">
        <v>54</v>
      </c>
      <c r="E19" s="117"/>
      <c r="F19" s="4"/>
      <c r="G19" s="14">
        <v>742652</v>
      </c>
      <c r="H19" s="4">
        <v>780680</v>
      </c>
      <c r="I19" s="4">
        <v>857115.3</v>
      </c>
      <c r="J19" s="14">
        <f t="shared" si="0"/>
        <v>2380447.2999999998</v>
      </c>
      <c r="K19" s="4" t="s">
        <v>17</v>
      </c>
      <c r="L19" s="4">
        <f>расчет!P11</f>
        <v>28</v>
      </c>
      <c r="M19" s="4">
        <v>110</v>
      </c>
      <c r="N19" s="4">
        <v>105</v>
      </c>
      <c r="O19" s="4">
        <f t="shared" si="1"/>
        <v>243</v>
      </c>
    </row>
    <row r="20" spans="1:15" ht="30">
      <c r="A20" s="8">
        <v>6</v>
      </c>
      <c r="B20" s="67" t="s">
        <v>32</v>
      </c>
      <c r="C20" s="1" t="s">
        <v>53</v>
      </c>
      <c r="D20" s="1" t="s">
        <v>54</v>
      </c>
      <c r="E20" s="118"/>
      <c r="F20" s="4"/>
      <c r="G20" s="14">
        <v>132222</v>
      </c>
      <c r="H20" s="4">
        <v>89672</v>
      </c>
      <c r="I20" s="4">
        <v>152598.20000000001</v>
      </c>
      <c r="J20" s="14">
        <f t="shared" si="0"/>
        <v>374492.2</v>
      </c>
      <c r="K20" s="4" t="s">
        <v>17</v>
      </c>
      <c r="L20" s="4">
        <f>расчет!P13</f>
        <v>41</v>
      </c>
      <c r="M20" s="8">
        <v>25</v>
      </c>
      <c r="N20" s="8">
        <v>27</v>
      </c>
      <c r="O20" s="4">
        <f t="shared" si="1"/>
        <v>93</v>
      </c>
    </row>
    <row r="21" spans="1:15" ht="30">
      <c r="A21" s="8"/>
      <c r="B21" s="63" t="s">
        <v>43</v>
      </c>
      <c r="C21" s="37"/>
      <c r="D21" s="37"/>
      <c r="E21" s="10"/>
      <c r="F21" s="10"/>
      <c r="G21" s="64">
        <f>SUM(G15:G20)</f>
        <v>3856052</v>
      </c>
      <c r="H21" s="64">
        <f>SUM(H15:H20)</f>
        <v>3864900</v>
      </c>
      <c r="I21" s="64">
        <f>I15+I16+I17+I18+I19+I20</f>
        <v>4443287</v>
      </c>
      <c r="J21" s="64">
        <f>SUM(J15:J20)</f>
        <v>12164239</v>
      </c>
      <c r="K21" s="4" t="s">
        <v>17</v>
      </c>
      <c r="L21" s="8">
        <f>SUM(L15:L20)</f>
        <v>940</v>
      </c>
      <c r="M21" s="8">
        <f>M15+M16+M17+M18+M19+M20</f>
        <v>955</v>
      </c>
      <c r="N21" s="8">
        <f>SUM(N15:N20)</f>
        <v>950</v>
      </c>
      <c r="O21" s="4">
        <f t="shared" si="1"/>
        <v>2845</v>
      </c>
    </row>
    <row r="22" spans="1:15">
      <c r="G22" s="65">
        <f>4531800/G21</f>
        <v>1.175243487380357</v>
      </c>
      <c r="H22" s="65">
        <f>4612800/H21</f>
        <v>1.1935108282232398</v>
      </c>
    </row>
    <row r="23" spans="1:15" ht="18.75">
      <c r="A23" s="98" t="s">
        <v>45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</row>
    <row r="24" spans="1:15" ht="18.75">
      <c r="A24" s="98" t="s">
        <v>46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</row>
    <row r="25" spans="1:15" ht="15.75">
      <c r="A25" s="19"/>
    </row>
    <row r="41" spans="3:7">
      <c r="C41" s="9"/>
      <c r="E41" s="3"/>
      <c r="F41" s="3"/>
      <c r="G41" s="6"/>
    </row>
  </sheetData>
  <mergeCells count="30">
    <mergeCell ref="A7:C7"/>
    <mergeCell ref="G11:J11"/>
    <mergeCell ref="L12:L13"/>
    <mergeCell ref="A5:C5"/>
    <mergeCell ref="A6:C6"/>
    <mergeCell ref="I12:I13"/>
    <mergeCell ref="G12:G13"/>
    <mergeCell ref="D5:O5"/>
    <mergeCell ref="D6:O6"/>
    <mergeCell ref="D7:O7"/>
    <mergeCell ref="O12:O13"/>
    <mergeCell ref="E11:E13"/>
    <mergeCell ref="A11:A13"/>
    <mergeCell ref="F11:F13"/>
    <mergeCell ref="A24:O24"/>
    <mergeCell ref="K1:O1"/>
    <mergeCell ref="K2:O2"/>
    <mergeCell ref="K3:O3"/>
    <mergeCell ref="A9:O9"/>
    <mergeCell ref="N12:N13"/>
    <mergeCell ref="A23:O23"/>
    <mergeCell ref="K11:O11"/>
    <mergeCell ref="B11:B13"/>
    <mergeCell ref="M12:M13"/>
    <mergeCell ref="A14:O14"/>
    <mergeCell ref="E15:E20"/>
    <mergeCell ref="C11:D12"/>
    <mergeCell ref="K12:K13"/>
    <mergeCell ref="J12:J13"/>
    <mergeCell ref="H12:H13"/>
  </mergeCells>
  <phoneticPr fontId="3" type="noConversion"/>
  <pageMargins left="0.19685039370078741" right="0.19685039370078741" top="0.19685039370078741" bottom="0.19685039370078741" header="0.51181102362204722" footer="0.51181102362204722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O41"/>
  <sheetViews>
    <sheetView topLeftCell="A10" zoomScale="85" workbookViewId="0">
      <selection activeCell="Q10" sqref="Q10"/>
    </sheetView>
  </sheetViews>
  <sheetFormatPr defaultRowHeight="15"/>
  <cols>
    <col min="1" max="1" width="6.28515625" style="5" customWidth="1"/>
    <col min="2" max="2" width="24" style="11" customWidth="1"/>
    <col min="3" max="3" width="7.85546875" style="3" customWidth="1"/>
    <col min="4" max="4" width="6.140625" style="3" customWidth="1"/>
    <col min="5" max="5" width="9.42578125" style="6" customWidth="1"/>
    <col min="6" max="6" width="7.28515625" style="6" customWidth="1"/>
    <col min="7" max="7" width="12.42578125" style="5" customWidth="1"/>
    <col min="8" max="8" width="8.7109375" style="5" customWidth="1"/>
    <col min="9" max="9" width="9.5703125" style="5" customWidth="1"/>
    <col min="10" max="10" width="9.42578125" style="5" customWidth="1"/>
    <col min="11" max="11" width="10.140625" style="5" customWidth="1"/>
    <col min="12" max="12" width="7" style="5" customWidth="1"/>
    <col min="13" max="13" width="8" style="5" customWidth="1"/>
    <col min="14" max="14" width="7" style="5" customWidth="1"/>
    <col min="15" max="15" width="6.28515625" style="5" customWidth="1"/>
    <col min="16" max="16384" width="9.140625" style="5"/>
  </cols>
  <sheetData>
    <row r="1" spans="1:15" ht="19.5" customHeight="1">
      <c r="A1" s="22"/>
      <c r="K1" s="114" t="s">
        <v>25</v>
      </c>
      <c r="L1" s="114"/>
      <c r="M1" s="114"/>
      <c r="N1" s="114"/>
      <c r="O1" s="114"/>
    </row>
    <row r="2" spans="1:15" ht="17.25" customHeight="1">
      <c r="A2" s="23"/>
      <c r="K2" s="114" t="s">
        <v>24</v>
      </c>
      <c r="L2" s="114"/>
      <c r="M2" s="114"/>
      <c r="N2" s="114"/>
      <c r="O2" s="114"/>
    </row>
    <row r="3" spans="1:15" ht="15" customHeight="1">
      <c r="A3" s="22"/>
      <c r="K3" s="115" t="s">
        <v>57</v>
      </c>
      <c r="L3" s="115"/>
      <c r="M3" s="115"/>
      <c r="N3" s="115"/>
      <c r="O3" s="115"/>
    </row>
    <row r="4" spans="1:15" ht="10.5" customHeight="1">
      <c r="A4" s="22"/>
      <c r="K4" s="20"/>
      <c r="L4" s="20"/>
      <c r="M4" s="20"/>
      <c r="N4" s="20"/>
      <c r="O4" s="20"/>
    </row>
    <row r="5" spans="1:15" ht="17.25" customHeight="1">
      <c r="A5" s="119" t="s">
        <v>26</v>
      </c>
      <c r="B5" s="119"/>
      <c r="C5" s="119"/>
      <c r="D5" s="120" t="s">
        <v>56</v>
      </c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</row>
    <row r="6" spans="1:15" ht="37.5" customHeight="1">
      <c r="A6" s="119" t="s">
        <v>27</v>
      </c>
      <c r="B6" s="119"/>
      <c r="C6" s="119"/>
      <c r="D6" s="120" t="s">
        <v>40</v>
      </c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</row>
    <row r="7" spans="1:15" ht="15.75" customHeight="1">
      <c r="A7" s="119" t="s">
        <v>28</v>
      </c>
      <c r="B7" s="119"/>
      <c r="C7" s="119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</row>
    <row r="9" spans="1:15">
      <c r="A9" s="110" t="s">
        <v>10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</row>
    <row r="10" spans="1:1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ht="32.25" customHeight="1">
      <c r="A11" s="103" t="s">
        <v>0</v>
      </c>
      <c r="B11" s="103" t="s">
        <v>8</v>
      </c>
      <c r="C11" s="107" t="s">
        <v>1</v>
      </c>
      <c r="D11" s="107"/>
      <c r="E11" s="109" t="s">
        <v>44</v>
      </c>
      <c r="F11" s="111" t="s">
        <v>55</v>
      </c>
      <c r="G11" s="103" t="s">
        <v>11</v>
      </c>
      <c r="H11" s="103"/>
      <c r="I11" s="103"/>
      <c r="J11" s="103"/>
      <c r="K11" s="103" t="s">
        <v>9</v>
      </c>
      <c r="L11" s="103"/>
      <c r="M11" s="103"/>
      <c r="N11" s="103"/>
      <c r="O11" s="103"/>
    </row>
    <row r="12" spans="1:15">
      <c r="A12" s="103"/>
      <c r="B12" s="103"/>
      <c r="C12" s="107"/>
      <c r="D12" s="107"/>
      <c r="E12" s="109"/>
      <c r="F12" s="112"/>
      <c r="G12" s="107" t="s">
        <v>2</v>
      </c>
      <c r="H12" s="107" t="s">
        <v>3</v>
      </c>
      <c r="I12" s="107" t="s">
        <v>22</v>
      </c>
      <c r="J12" s="107" t="s">
        <v>7</v>
      </c>
      <c r="K12" s="107" t="s">
        <v>6</v>
      </c>
      <c r="L12" s="107" t="s">
        <v>2</v>
      </c>
      <c r="M12" s="107" t="s">
        <v>3</v>
      </c>
      <c r="N12" s="107" t="s">
        <v>22</v>
      </c>
      <c r="O12" s="107" t="s">
        <v>7</v>
      </c>
    </row>
    <row r="13" spans="1:15" s="7" customFormat="1" ht="33.75">
      <c r="A13" s="103"/>
      <c r="B13" s="103"/>
      <c r="C13" s="2" t="s">
        <v>4</v>
      </c>
      <c r="D13" s="2" t="s">
        <v>5</v>
      </c>
      <c r="E13" s="109"/>
      <c r="F13" s="113"/>
      <c r="G13" s="107"/>
      <c r="H13" s="107"/>
      <c r="I13" s="107"/>
      <c r="J13" s="107"/>
      <c r="K13" s="107"/>
      <c r="L13" s="107"/>
      <c r="M13" s="107"/>
      <c r="N13" s="107"/>
      <c r="O13" s="107"/>
    </row>
    <row r="14" spans="1:15" s="7" customFormat="1" ht="30.75" customHeight="1">
      <c r="A14" s="103" t="s">
        <v>41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</row>
    <row r="15" spans="1:15" s="7" customFormat="1" ht="51" customHeight="1">
      <c r="A15" s="4">
        <v>1</v>
      </c>
      <c r="B15" s="66" t="s">
        <v>48</v>
      </c>
      <c r="C15" s="1" t="s">
        <v>53</v>
      </c>
      <c r="D15" s="1" t="s">
        <v>54</v>
      </c>
      <c r="E15" s="116" t="s">
        <v>47</v>
      </c>
      <c r="F15" s="4"/>
      <c r="G15" s="14">
        <f>расчет!O3</f>
        <v>1545130.1666666667</v>
      </c>
      <c r="H15" s="4">
        <f t="shared" ref="H15:H20" si="0">G15*1.132</f>
        <v>1749087.3486666665</v>
      </c>
      <c r="I15" s="4">
        <f t="shared" ref="I15:I20" si="1">H15*1.01955</f>
        <v>1783282.0063330999</v>
      </c>
      <c r="J15" s="14">
        <f t="shared" ref="J15:J20" si="2">G15+H15+I15</f>
        <v>5077499.5216664327</v>
      </c>
      <c r="K15" s="4" t="s">
        <v>17</v>
      </c>
      <c r="L15" s="4">
        <f>расчет!P3</f>
        <v>742</v>
      </c>
      <c r="M15" s="4">
        <v>477</v>
      </c>
      <c r="N15" s="4">
        <v>470</v>
      </c>
      <c r="O15" s="4">
        <f>L15+M15+N15</f>
        <v>1689</v>
      </c>
    </row>
    <row r="16" spans="1:15" s="6" customFormat="1" ht="30">
      <c r="A16" s="10">
        <v>2</v>
      </c>
      <c r="B16" s="67" t="s">
        <v>49</v>
      </c>
      <c r="C16" s="1" t="s">
        <v>53</v>
      </c>
      <c r="D16" s="1" t="s">
        <v>54</v>
      </c>
      <c r="E16" s="117"/>
      <c r="F16" s="4"/>
      <c r="G16" s="14">
        <f>расчет!O5</f>
        <v>178212.16666666669</v>
      </c>
      <c r="H16" s="4">
        <f t="shared" si="0"/>
        <v>201736.17266666668</v>
      </c>
      <c r="I16" s="4">
        <f t="shared" si="1"/>
        <v>205680.11484230001</v>
      </c>
      <c r="J16" s="14">
        <f t="shared" si="2"/>
        <v>585628.45417563338</v>
      </c>
      <c r="K16" s="4" t="s">
        <v>17</v>
      </c>
      <c r="L16" s="4">
        <f>расчет!P5</f>
        <v>10</v>
      </c>
      <c r="M16" s="8">
        <v>70</v>
      </c>
      <c r="N16" s="8">
        <v>65</v>
      </c>
      <c r="O16" s="4">
        <f t="shared" ref="O16:O21" si="3">L16+M16+N16</f>
        <v>145</v>
      </c>
    </row>
    <row r="17" spans="1:15" s="6" customFormat="1" ht="45">
      <c r="A17" s="10">
        <v>3</v>
      </c>
      <c r="B17" s="67" t="s">
        <v>50</v>
      </c>
      <c r="C17" s="1" t="s">
        <v>53</v>
      </c>
      <c r="D17" s="1" t="s">
        <v>54</v>
      </c>
      <c r="E17" s="117"/>
      <c r="F17" s="4"/>
      <c r="G17" s="14">
        <f>расчет!O7</f>
        <v>888047.16666666663</v>
      </c>
      <c r="H17" s="4">
        <f t="shared" si="0"/>
        <v>1005269.3926666665</v>
      </c>
      <c r="I17" s="4">
        <f t="shared" si="1"/>
        <v>1024922.4092932998</v>
      </c>
      <c r="J17" s="14">
        <f t="shared" si="2"/>
        <v>2918238.9686266333</v>
      </c>
      <c r="K17" s="4" t="s">
        <v>17</v>
      </c>
      <c r="L17" s="4">
        <f>расчет!P7</f>
        <v>105</v>
      </c>
      <c r="M17" s="8">
        <v>208</v>
      </c>
      <c r="N17" s="8">
        <v>205</v>
      </c>
      <c r="O17" s="4">
        <f t="shared" si="3"/>
        <v>518</v>
      </c>
    </row>
    <row r="18" spans="1:15" s="6" customFormat="1" ht="30">
      <c r="A18" s="10">
        <v>4</v>
      </c>
      <c r="B18" s="67" t="s">
        <v>51</v>
      </c>
      <c r="C18" s="1" t="s">
        <v>53</v>
      </c>
      <c r="D18" s="1" t="s">
        <v>54</v>
      </c>
      <c r="E18" s="117"/>
      <c r="F18" s="4"/>
      <c r="G18" s="14">
        <f>расчет!O9</f>
        <v>363641.16666666669</v>
      </c>
      <c r="H18" s="4">
        <f t="shared" si="0"/>
        <v>411641.80066666665</v>
      </c>
      <c r="I18" s="4">
        <f t="shared" si="1"/>
        <v>419689.39786969998</v>
      </c>
      <c r="J18" s="14">
        <f t="shared" si="2"/>
        <v>1194972.3652030332</v>
      </c>
      <c r="K18" s="4" t="s">
        <v>17</v>
      </c>
      <c r="L18" s="4">
        <f>расчет!P9</f>
        <v>14</v>
      </c>
      <c r="M18" s="8">
        <v>65</v>
      </c>
      <c r="N18" s="8">
        <v>78</v>
      </c>
      <c r="O18" s="4">
        <f t="shared" si="3"/>
        <v>157</v>
      </c>
    </row>
    <row r="19" spans="1:15" ht="47.25" customHeight="1">
      <c r="A19" s="8">
        <v>5</v>
      </c>
      <c r="B19" s="68" t="s">
        <v>52</v>
      </c>
      <c r="C19" s="1" t="s">
        <v>53</v>
      </c>
      <c r="D19" s="1" t="s">
        <v>54</v>
      </c>
      <c r="E19" s="117"/>
      <c r="F19" s="4"/>
      <c r="G19" s="14">
        <f>расчет!O11</f>
        <v>742650.16666666663</v>
      </c>
      <c r="H19" s="4">
        <f t="shared" si="0"/>
        <v>840679.98866666656</v>
      </c>
      <c r="I19" s="4">
        <f t="shared" si="1"/>
        <v>857115.2824450999</v>
      </c>
      <c r="J19" s="14">
        <f t="shared" si="2"/>
        <v>2440445.4377784329</v>
      </c>
      <c r="K19" s="4" t="s">
        <v>17</v>
      </c>
      <c r="L19" s="4">
        <f>расчет!P11</f>
        <v>28</v>
      </c>
      <c r="M19" s="4">
        <v>110</v>
      </c>
      <c r="N19" s="4">
        <v>105</v>
      </c>
      <c r="O19" s="4">
        <f t="shared" si="3"/>
        <v>243</v>
      </c>
    </row>
    <row r="20" spans="1:15" ht="30">
      <c r="A20" s="8">
        <v>6</v>
      </c>
      <c r="B20" s="67" t="s">
        <v>32</v>
      </c>
      <c r="C20" s="1" t="s">
        <v>53</v>
      </c>
      <c r="D20" s="1" t="s">
        <v>54</v>
      </c>
      <c r="E20" s="118"/>
      <c r="F20" s="4"/>
      <c r="G20" s="14">
        <f>расчет!O13</f>
        <v>132219.16666666669</v>
      </c>
      <c r="H20" s="4">
        <f t="shared" si="0"/>
        <v>149672.09666666668</v>
      </c>
      <c r="I20" s="4">
        <f t="shared" si="1"/>
        <v>152598.18615650001</v>
      </c>
      <c r="J20" s="14">
        <f t="shared" si="2"/>
        <v>434489.44948983338</v>
      </c>
      <c r="K20" s="4" t="s">
        <v>17</v>
      </c>
      <c r="L20" s="4">
        <f>расчет!P13</f>
        <v>41</v>
      </c>
      <c r="M20" s="8">
        <v>25</v>
      </c>
      <c r="N20" s="8">
        <v>27</v>
      </c>
      <c r="O20" s="4">
        <f t="shared" si="3"/>
        <v>93</v>
      </c>
    </row>
    <row r="21" spans="1:15" ht="30">
      <c r="A21" s="8"/>
      <c r="B21" s="63" t="s">
        <v>43</v>
      </c>
      <c r="C21" s="37"/>
      <c r="D21" s="37"/>
      <c r="E21" s="10"/>
      <c r="F21" s="10"/>
      <c r="G21" s="64">
        <f>SUM(G15:G20)</f>
        <v>3849899.9999999995</v>
      </c>
      <c r="H21" s="64">
        <f>SUM(H15:H20)</f>
        <v>4358086.8</v>
      </c>
      <c r="I21" s="64">
        <f>I15+I16+I17+I18+I19+I20</f>
        <v>4443287.3969399994</v>
      </c>
      <c r="J21" s="64">
        <f>SUM(J15:J20)</f>
        <v>12651274.196939999</v>
      </c>
      <c r="K21" s="4" t="s">
        <v>17</v>
      </c>
      <c r="L21" s="8">
        <f>SUM(L15:L20)</f>
        <v>940</v>
      </c>
      <c r="M21" s="8">
        <f>M15+M16+M17+M18+M19+M20</f>
        <v>955</v>
      </c>
      <c r="N21" s="8">
        <f>SUM(N15:N20)</f>
        <v>950</v>
      </c>
      <c r="O21" s="4">
        <f t="shared" si="3"/>
        <v>2845</v>
      </c>
    </row>
    <row r="22" spans="1:15">
      <c r="G22" s="65">
        <f>4531800/G21</f>
        <v>1.1771214836749009</v>
      </c>
      <c r="H22" s="65">
        <f>4612800/H21</f>
        <v>1.0584461052955623</v>
      </c>
    </row>
    <row r="23" spans="1:15" ht="18.75">
      <c r="A23" s="98" t="s">
        <v>45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</row>
    <row r="24" spans="1:15" ht="18.75">
      <c r="A24" s="98" t="s">
        <v>46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</row>
    <row r="25" spans="1:15" ht="15.75">
      <c r="A25" s="19"/>
    </row>
    <row r="41" spans="3:7">
      <c r="C41" s="9"/>
      <c r="E41" s="3"/>
      <c r="F41" s="3"/>
      <c r="G41" s="6"/>
    </row>
  </sheetData>
  <mergeCells count="30">
    <mergeCell ref="A24:O24"/>
    <mergeCell ref="K1:O1"/>
    <mergeCell ref="K2:O2"/>
    <mergeCell ref="K3:O3"/>
    <mergeCell ref="A9:O9"/>
    <mergeCell ref="N12:N13"/>
    <mergeCell ref="M12:M13"/>
    <mergeCell ref="F11:F13"/>
    <mergeCell ref="O12:O13"/>
    <mergeCell ref="E11:E13"/>
    <mergeCell ref="A23:O23"/>
    <mergeCell ref="K11:O11"/>
    <mergeCell ref="C11:D12"/>
    <mergeCell ref="K12:K13"/>
    <mergeCell ref="A11:A13"/>
    <mergeCell ref="B11:B13"/>
    <mergeCell ref="A14:O14"/>
    <mergeCell ref="E15:E20"/>
    <mergeCell ref="J12:J13"/>
    <mergeCell ref="H12:H13"/>
    <mergeCell ref="A5:C5"/>
    <mergeCell ref="A6:C6"/>
    <mergeCell ref="I12:I13"/>
    <mergeCell ref="G12:G13"/>
    <mergeCell ref="D5:O5"/>
    <mergeCell ref="D6:O6"/>
    <mergeCell ref="D7:O7"/>
    <mergeCell ref="G11:J11"/>
    <mergeCell ref="L12:L13"/>
    <mergeCell ref="A7:C7"/>
  </mergeCells>
  <phoneticPr fontId="3" type="noConversion"/>
  <pageMargins left="0.19685039370078741" right="0.19685039370078741" top="0.19685039370078741" bottom="0.19685039370078741" header="0.51181102362204722" footer="0.51181102362204722"/>
  <pageSetup paperSize="9" orientation="landscape" verticalDpi="0" r:id="rId1"/>
  <headerFooter alignWithMargins="0"/>
  <cellWatches>
    <cellWatch r="L12"/>
  </cellWatches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  <pageSetUpPr fitToPage="1"/>
  </sheetPr>
  <dimension ref="A1:V28"/>
  <sheetViews>
    <sheetView topLeftCell="A10" workbookViewId="0">
      <pane xSplit="1" topLeftCell="B1" activePane="topRight" state="frozen"/>
      <selection pane="topRight" activeCell="A12" sqref="A12"/>
    </sheetView>
  </sheetViews>
  <sheetFormatPr defaultRowHeight="12.75"/>
  <cols>
    <col min="1" max="1" width="28.28515625" customWidth="1"/>
    <col min="2" max="2" width="20.5703125" style="51" customWidth="1"/>
    <col min="3" max="3" width="10.140625" customWidth="1"/>
    <col min="15" max="15" width="10" style="51" customWidth="1"/>
    <col min="17" max="17" width="10" bestFit="1" customWidth="1"/>
    <col min="18" max="18" width="9.140625" style="45"/>
  </cols>
  <sheetData>
    <row r="1" spans="1:22" ht="72">
      <c r="A1" s="12" t="s">
        <v>13</v>
      </c>
      <c r="B1" s="50" t="s">
        <v>42</v>
      </c>
      <c r="C1" s="13" t="s">
        <v>14</v>
      </c>
      <c r="D1" s="13" t="s">
        <v>19</v>
      </c>
      <c r="E1" s="13" t="s">
        <v>20</v>
      </c>
      <c r="F1" s="13" t="s">
        <v>15</v>
      </c>
      <c r="G1" s="13" t="s">
        <v>16</v>
      </c>
      <c r="H1" s="13" t="s">
        <v>34</v>
      </c>
      <c r="I1" s="13" t="s">
        <v>21</v>
      </c>
      <c r="J1" s="13" t="s">
        <v>39</v>
      </c>
      <c r="K1" s="13" t="s">
        <v>36</v>
      </c>
      <c r="L1" s="13" t="s">
        <v>37</v>
      </c>
      <c r="M1" s="13" t="s">
        <v>38</v>
      </c>
      <c r="N1" s="13" t="s">
        <v>35</v>
      </c>
      <c r="O1" s="62" t="s">
        <v>12</v>
      </c>
      <c r="P1" s="13" t="s">
        <v>17</v>
      </c>
      <c r="Q1" s="17" t="s">
        <v>18</v>
      </c>
    </row>
    <row r="2" spans="1:22" ht="28.5">
      <c r="A2" s="31" t="s">
        <v>77</v>
      </c>
      <c r="C2" s="3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62"/>
      <c r="Q2" s="17"/>
    </row>
    <row r="3" spans="1:22" ht="90">
      <c r="A3" s="12" t="s">
        <v>79</v>
      </c>
      <c r="B3" s="52">
        <f>740281/6</f>
        <v>123380.16666666667</v>
      </c>
      <c r="C3" s="32">
        <v>1371815</v>
      </c>
      <c r="D3" s="13">
        <v>17100</v>
      </c>
      <c r="E3" s="13">
        <v>203</v>
      </c>
      <c r="F3" s="13">
        <v>10800</v>
      </c>
      <c r="G3" s="13">
        <v>4000</v>
      </c>
      <c r="H3" s="13">
        <v>900</v>
      </c>
      <c r="I3" s="13">
        <v>1000</v>
      </c>
      <c r="J3" s="13">
        <v>1000</v>
      </c>
      <c r="K3" s="13">
        <v>3000</v>
      </c>
      <c r="L3" s="13">
        <v>6000</v>
      </c>
      <c r="M3" s="13">
        <v>4432</v>
      </c>
      <c r="N3" s="13">
        <v>1500</v>
      </c>
      <c r="O3" s="62">
        <f>SUM(B3:N3)</f>
        <v>1545130.1666666667</v>
      </c>
      <c r="P3" s="36">
        <v>742</v>
      </c>
      <c r="Q3" s="17">
        <f>O3/P3</f>
        <v>2082.3856693620846</v>
      </c>
    </row>
    <row r="4" spans="1:22" s="28" customFormat="1" ht="36.75" customHeight="1">
      <c r="A4" s="25" t="s">
        <v>78</v>
      </c>
      <c r="B4" s="52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62">
        <f t="shared" ref="O4:O28" si="0">SUM(B4:N4)</f>
        <v>0</v>
      </c>
      <c r="P4" s="27"/>
      <c r="Q4" s="17"/>
      <c r="R4" s="45"/>
    </row>
    <row r="5" spans="1:22" s="18" customFormat="1" ht="30">
      <c r="A5" s="24" t="s">
        <v>80</v>
      </c>
      <c r="B5" s="52">
        <f>740281/6</f>
        <v>123380.16666666667</v>
      </c>
      <c r="C5" s="39">
        <v>44142</v>
      </c>
      <c r="D5" s="39">
        <v>7600</v>
      </c>
      <c r="E5" s="39">
        <v>90</v>
      </c>
      <c r="F5" s="39">
        <v>0</v>
      </c>
      <c r="G5" s="39">
        <v>1800</v>
      </c>
      <c r="H5" s="39">
        <v>400</v>
      </c>
      <c r="I5" s="39">
        <v>300</v>
      </c>
      <c r="J5" s="39">
        <v>500</v>
      </c>
      <c r="K5" s="40"/>
      <c r="L5" s="39"/>
      <c r="M5" s="40"/>
      <c r="N5" s="40"/>
      <c r="O5" s="62">
        <f t="shared" si="0"/>
        <v>178212.16666666669</v>
      </c>
      <c r="P5" s="35">
        <v>10</v>
      </c>
      <c r="Q5" s="17">
        <f t="shared" ref="Q5:Q13" si="1">O5/P5</f>
        <v>17821.216666666667</v>
      </c>
      <c r="R5" s="45"/>
      <c r="S5" s="18">
        <v>1096885</v>
      </c>
    </row>
    <row r="6" spans="1:22" s="28" customFormat="1" ht="28.5">
      <c r="A6" s="29" t="s">
        <v>29</v>
      </c>
      <c r="B6" s="52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62">
        <f t="shared" si="0"/>
        <v>0</v>
      </c>
      <c r="P6" s="34"/>
      <c r="Q6" s="17"/>
      <c r="R6" s="45"/>
      <c r="S6" s="28">
        <v>287427</v>
      </c>
    </row>
    <row r="7" spans="1:22" s="18" customFormat="1" ht="30">
      <c r="A7" s="24" t="s">
        <v>81</v>
      </c>
      <c r="B7" s="52">
        <f>740281/6</f>
        <v>123380.16666666667</v>
      </c>
      <c r="C7" s="39">
        <v>741254</v>
      </c>
      <c r="D7" s="39">
        <v>9500</v>
      </c>
      <c r="E7" s="39">
        <v>113</v>
      </c>
      <c r="F7" s="39">
        <v>3600</v>
      </c>
      <c r="G7" s="39">
        <v>2200</v>
      </c>
      <c r="H7" s="39">
        <v>500</v>
      </c>
      <c r="I7" s="39">
        <v>300</v>
      </c>
      <c r="J7" s="39">
        <v>500</v>
      </c>
      <c r="K7" s="39">
        <v>2000</v>
      </c>
      <c r="L7" s="39">
        <v>4000</v>
      </c>
      <c r="M7" s="39"/>
      <c r="N7" s="39">
        <v>700</v>
      </c>
      <c r="O7" s="62">
        <f t="shared" si="0"/>
        <v>888047.16666666663</v>
      </c>
      <c r="P7" s="35">
        <v>105</v>
      </c>
      <c r="Q7" s="17">
        <f t="shared" si="1"/>
        <v>8457.592063492064</v>
      </c>
      <c r="R7" s="45"/>
      <c r="S7" s="18">
        <v>569684</v>
      </c>
    </row>
    <row r="8" spans="1:22" s="28" customFormat="1" ht="23.25" customHeight="1">
      <c r="A8" s="25" t="s">
        <v>30</v>
      </c>
      <c r="B8" s="54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62">
        <f t="shared" si="0"/>
        <v>0</v>
      </c>
      <c r="P8" s="34"/>
      <c r="Q8" s="17"/>
      <c r="R8" s="45"/>
    </row>
    <row r="9" spans="1:22" s="18" customFormat="1" ht="30">
      <c r="A9" s="24" t="s">
        <v>83</v>
      </c>
      <c r="B9" s="52">
        <f>740281/6</f>
        <v>123380.16666666667</v>
      </c>
      <c r="C9" s="39">
        <v>222861</v>
      </c>
      <c r="D9" s="39">
        <v>3800</v>
      </c>
      <c r="E9" s="39">
        <v>45</v>
      </c>
      <c r="F9" s="39">
        <v>1200</v>
      </c>
      <c r="G9" s="39">
        <v>800</v>
      </c>
      <c r="H9" s="42">
        <v>200</v>
      </c>
      <c r="I9" s="42">
        <v>200</v>
      </c>
      <c r="J9" s="42">
        <v>200</v>
      </c>
      <c r="K9" s="42">
        <v>1000</v>
      </c>
      <c r="L9" s="42">
        <v>7439</v>
      </c>
      <c r="M9" s="42">
        <v>2216</v>
      </c>
      <c r="N9" s="42">
        <v>300</v>
      </c>
      <c r="O9" s="62">
        <f t="shared" si="0"/>
        <v>363641.16666666669</v>
      </c>
      <c r="P9" s="35">
        <v>14</v>
      </c>
      <c r="Q9" s="17">
        <f t="shared" si="1"/>
        <v>25974.36904761905</v>
      </c>
      <c r="R9" s="45"/>
      <c r="S9" s="18">
        <v>598397</v>
      </c>
    </row>
    <row r="10" spans="1:22" s="28" customFormat="1" ht="42.75">
      <c r="A10" s="25" t="s">
        <v>31</v>
      </c>
      <c r="B10" s="54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62">
        <f t="shared" si="0"/>
        <v>0</v>
      </c>
      <c r="P10" s="34"/>
      <c r="Q10" s="17" t="e">
        <f t="shared" si="1"/>
        <v>#DIV/0!</v>
      </c>
      <c r="R10" s="45"/>
    </row>
    <row r="11" spans="1:22" s="18" customFormat="1" ht="30">
      <c r="A11" s="24" t="s">
        <v>82</v>
      </c>
      <c r="B11" s="52">
        <f>740281/6</f>
        <v>123380.16666666667</v>
      </c>
      <c r="C11" s="39">
        <v>580022</v>
      </c>
      <c r="D11" s="39">
        <v>20900</v>
      </c>
      <c r="E11" s="39">
        <v>248</v>
      </c>
      <c r="F11" s="39">
        <v>2400</v>
      </c>
      <c r="G11" s="39">
        <v>5000</v>
      </c>
      <c r="H11" s="42">
        <v>1100</v>
      </c>
      <c r="I11" s="42">
        <v>500</v>
      </c>
      <c r="J11" s="42">
        <v>1000</v>
      </c>
      <c r="K11" s="39">
        <v>3000</v>
      </c>
      <c r="L11" s="39">
        <v>3000</v>
      </c>
      <c r="M11" s="39"/>
      <c r="N11" s="42">
        <v>2100</v>
      </c>
      <c r="O11" s="62">
        <f t="shared" si="0"/>
        <v>742650.16666666663</v>
      </c>
      <c r="P11" s="35">
        <v>28</v>
      </c>
      <c r="Q11" s="17">
        <f t="shared" si="1"/>
        <v>26523.220238095237</v>
      </c>
      <c r="R11" s="45"/>
      <c r="S11" s="18">
        <v>249190</v>
      </c>
    </row>
    <row r="12" spans="1:22" s="18" customFormat="1" ht="15">
      <c r="A12" s="25" t="s">
        <v>32</v>
      </c>
      <c r="B12" s="55"/>
      <c r="C12" s="40"/>
      <c r="D12" s="40"/>
      <c r="E12" s="40"/>
      <c r="F12" s="40"/>
      <c r="G12" s="40"/>
      <c r="H12" s="43"/>
      <c r="I12" s="43"/>
      <c r="J12" s="43"/>
      <c r="K12" s="40"/>
      <c r="L12" s="40"/>
      <c r="M12" s="40"/>
      <c r="N12" s="43"/>
      <c r="O12" s="62">
        <f t="shared" si="0"/>
        <v>0</v>
      </c>
      <c r="P12" s="35"/>
      <c r="Q12" s="17"/>
      <c r="R12" s="45"/>
      <c r="S12" s="18">
        <v>385423</v>
      </c>
      <c r="V12" s="18" t="s">
        <v>23</v>
      </c>
    </row>
    <row r="13" spans="1:22" s="49" customFormat="1" ht="30">
      <c r="A13" s="24" t="s">
        <v>84</v>
      </c>
      <c r="B13" s="52">
        <f>740281/6</f>
        <v>123380.16666666667</v>
      </c>
      <c r="C13" s="40"/>
      <c r="D13" s="39">
        <v>1900</v>
      </c>
      <c r="E13" s="39">
        <v>23</v>
      </c>
      <c r="F13" s="39">
        <v>1200</v>
      </c>
      <c r="G13" s="39">
        <v>500</v>
      </c>
      <c r="H13" s="42">
        <v>100</v>
      </c>
      <c r="I13" s="42">
        <v>200</v>
      </c>
      <c r="J13" s="42">
        <v>2000</v>
      </c>
      <c r="K13" s="39">
        <v>500</v>
      </c>
      <c r="L13" s="39"/>
      <c r="M13" s="39">
        <v>2216</v>
      </c>
      <c r="N13" s="42">
        <v>200</v>
      </c>
      <c r="O13" s="62">
        <f t="shared" si="0"/>
        <v>132219.16666666669</v>
      </c>
      <c r="P13" s="34">
        <v>41</v>
      </c>
      <c r="Q13" s="17">
        <f t="shared" si="1"/>
        <v>3224.8577235772364</v>
      </c>
      <c r="R13" s="48"/>
      <c r="S13" s="49">
        <v>349766</v>
      </c>
    </row>
    <row r="14" spans="1:22" s="59" customFormat="1" ht="15">
      <c r="A14" s="57" t="s">
        <v>43</v>
      </c>
      <c r="B14" s="58">
        <f>B13+B11+B9+B7+B5+B3</f>
        <v>740281</v>
      </c>
      <c r="C14" s="58">
        <f t="shared" ref="C14:S14" si="2">C13+C11+C9+C7+C5+C3</f>
        <v>2960094</v>
      </c>
      <c r="D14" s="58">
        <f t="shared" si="2"/>
        <v>60800</v>
      </c>
      <c r="E14" s="58">
        <f t="shared" si="2"/>
        <v>722</v>
      </c>
      <c r="F14" s="58">
        <f t="shared" si="2"/>
        <v>19200</v>
      </c>
      <c r="G14" s="58">
        <f t="shared" si="2"/>
        <v>14300</v>
      </c>
      <c r="H14" s="58">
        <f t="shared" si="2"/>
        <v>3200</v>
      </c>
      <c r="I14" s="58">
        <f t="shared" si="2"/>
        <v>2500</v>
      </c>
      <c r="J14" s="58">
        <f t="shared" si="2"/>
        <v>5200</v>
      </c>
      <c r="K14" s="58">
        <f t="shared" si="2"/>
        <v>9500</v>
      </c>
      <c r="L14" s="58">
        <f t="shared" si="2"/>
        <v>20439</v>
      </c>
      <c r="M14" s="58">
        <f t="shared" si="2"/>
        <v>8864</v>
      </c>
      <c r="N14" s="58">
        <f t="shared" si="2"/>
        <v>4800</v>
      </c>
      <c r="O14" s="61">
        <f t="shared" si="2"/>
        <v>3849900</v>
      </c>
      <c r="P14" s="58">
        <f t="shared" si="2"/>
        <v>940</v>
      </c>
      <c r="Q14" s="58">
        <f>O14/P14</f>
        <v>4095.6382978723404</v>
      </c>
      <c r="R14" s="58">
        <f t="shared" si="2"/>
        <v>0</v>
      </c>
      <c r="S14" s="58">
        <f t="shared" si="2"/>
        <v>2863922</v>
      </c>
    </row>
    <row r="15" spans="1:22" s="49" customFormat="1" ht="15">
      <c r="A15" s="60" t="s">
        <v>42</v>
      </c>
      <c r="B15" s="52"/>
      <c r="C15" s="40"/>
      <c r="D15" s="39"/>
      <c r="E15" s="39"/>
      <c r="F15" s="39"/>
      <c r="G15" s="39"/>
      <c r="H15" s="42"/>
      <c r="I15" s="42"/>
      <c r="J15" s="42"/>
      <c r="K15" s="39"/>
      <c r="L15" s="39"/>
      <c r="M15" s="39"/>
      <c r="N15" s="42"/>
      <c r="O15" s="62"/>
      <c r="P15" s="47"/>
      <c r="Q15" s="38"/>
      <c r="R15" s="48"/>
    </row>
    <row r="16" spans="1:22" s="18" customFormat="1" ht="42.75">
      <c r="A16" s="25" t="s">
        <v>33</v>
      </c>
      <c r="B16" s="56"/>
      <c r="C16" s="39">
        <v>260736</v>
      </c>
      <c r="D16" s="39">
        <v>1900</v>
      </c>
      <c r="E16" s="39">
        <v>23</v>
      </c>
      <c r="F16" s="39">
        <v>1200</v>
      </c>
      <c r="G16" s="39">
        <v>1099</v>
      </c>
      <c r="H16" s="42">
        <v>2000</v>
      </c>
      <c r="I16" s="42">
        <v>200</v>
      </c>
      <c r="J16" s="42">
        <v>2000</v>
      </c>
      <c r="K16" s="39">
        <v>2560</v>
      </c>
      <c r="L16" s="39"/>
      <c r="M16" s="39"/>
      <c r="N16" s="42">
        <v>1000</v>
      </c>
      <c r="O16" s="62">
        <f t="shared" si="0"/>
        <v>272718</v>
      </c>
      <c r="P16" s="30"/>
      <c r="Q16" s="38"/>
      <c r="R16" s="46"/>
    </row>
    <row r="17" spans="1:19" s="18" customFormat="1" ht="42.75">
      <c r="A17" s="25" t="s">
        <v>85</v>
      </c>
      <c r="B17" s="56"/>
      <c r="C17" s="39">
        <v>177107</v>
      </c>
      <c r="D17" s="39"/>
      <c r="E17" s="39"/>
      <c r="F17" s="39"/>
      <c r="G17" s="39"/>
      <c r="H17" s="42"/>
      <c r="I17" s="42"/>
      <c r="J17" s="42"/>
      <c r="K17" s="39"/>
      <c r="L17" s="39"/>
      <c r="M17" s="39"/>
      <c r="N17" s="42"/>
      <c r="O17" s="62">
        <f t="shared" si="0"/>
        <v>177107</v>
      </c>
      <c r="P17" s="38"/>
      <c r="Q17" s="38"/>
      <c r="R17" s="46"/>
    </row>
    <row r="18" spans="1:19" s="18" customFormat="1" ht="114">
      <c r="A18" s="25" t="s">
        <v>86</v>
      </c>
      <c r="B18" s="56"/>
      <c r="C18" s="39">
        <v>91328</v>
      </c>
      <c r="D18" s="39">
        <v>1900</v>
      </c>
      <c r="E18" s="39">
        <v>23</v>
      </c>
      <c r="F18" s="39">
        <v>1200</v>
      </c>
      <c r="G18" s="39">
        <v>1097</v>
      </c>
      <c r="H18" s="42">
        <v>2000</v>
      </c>
      <c r="I18" s="42">
        <v>200</v>
      </c>
      <c r="J18" s="42">
        <v>200</v>
      </c>
      <c r="K18" s="39">
        <v>2300</v>
      </c>
      <c r="L18" s="39"/>
      <c r="M18" s="39"/>
      <c r="N18" s="42">
        <v>1000</v>
      </c>
      <c r="O18" s="62">
        <f t="shared" si="0"/>
        <v>101248</v>
      </c>
      <c r="P18" s="38"/>
      <c r="Q18" s="38"/>
      <c r="R18" s="46"/>
    </row>
    <row r="19" spans="1:19" s="18" customFormat="1" ht="42.75">
      <c r="A19" s="25" t="s">
        <v>87</v>
      </c>
      <c r="B19" s="56"/>
      <c r="C19" s="39">
        <v>99744</v>
      </c>
      <c r="D19" s="39">
        <v>1890</v>
      </c>
      <c r="E19" s="39">
        <v>22</v>
      </c>
      <c r="F19" s="39"/>
      <c r="G19" s="39">
        <v>1100</v>
      </c>
      <c r="H19" s="42">
        <v>1000</v>
      </c>
      <c r="I19" s="42">
        <v>100</v>
      </c>
      <c r="J19" s="42"/>
      <c r="K19" s="39">
        <v>2480</v>
      </c>
      <c r="L19" s="39"/>
      <c r="M19" s="39"/>
      <c r="N19" s="42">
        <v>1000</v>
      </c>
      <c r="O19" s="62">
        <f t="shared" si="0"/>
        <v>107336</v>
      </c>
      <c r="P19" s="38"/>
      <c r="Q19" s="38"/>
      <c r="R19" s="46"/>
      <c r="S19" s="18">
        <v>284525</v>
      </c>
    </row>
    <row r="20" spans="1:19" s="18" customFormat="1" ht="28.5">
      <c r="A20" s="25" t="s">
        <v>88</v>
      </c>
      <c r="B20" s="56"/>
      <c r="C20" s="39">
        <v>49872</v>
      </c>
      <c r="D20" s="39"/>
      <c r="E20" s="39"/>
      <c r="F20" s="39"/>
      <c r="G20" s="39"/>
      <c r="H20" s="42"/>
      <c r="I20" s="42"/>
      <c r="J20" s="42"/>
      <c r="K20" s="39"/>
      <c r="L20" s="39"/>
      <c r="M20" s="39"/>
      <c r="N20" s="42"/>
      <c r="O20" s="62">
        <f t="shared" si="0"/>
        <v>49872</v>
      </c>
      <c r="P20" s="38"/>
      <c r="Q20" s="38"/>
      <c r="R20" s="46"/>
    </row>
    <row r="21" spans="1:19" s="18" customFormat="1" ht="15">
      <c r="A21" s="24" t="s">
        <v>12</v>
      </c>
      <c r="B21" s="53"/>
      <c r="C21" s="44">
        <f t="shared" ref="C21:N21" si="3">SUM(C3:C20)</f>
        <v>6598975</v>
      </c>
      <c r="D21" s="44">
        <f t="shared" si="3"/>
        <v>127290</v>
      </c>
      <c r="E21" s="44">
        <f t="shared" si="3"/>
        <v>1512</v>
      </c>
      <c r="F21" s="44">
        <f t="shared" si="3"/>
        <v>40800</v>
      </c>
      <c r="G21" s="44">
        <f t="shared" si="3"/>
        <v>31896</v>
      </c>
      <c r="H21" s="44">
        <f t="shared" si="3"/>
        <v>11400</v>
      </c>
      <c r="I21" s="44">
        <f t="shared" si="3"/>
        <v>5500</v>
      </c>
      <c r="J21" s="44">
        <f t="shared" si="3"/>
        <v>12600</v>
      </c>
      <c r="K21" s="44">
        <f t="shared" si="3"/>
        <v>26340</v>
      </c>
      <c r="L21" s="44">
        <f t="shared" si="3"/>
        <v>40878</v>
      </c>
      <c r="M21" s="44">
        <f t="shared" si="3"/>
        <v>17728</v>
      </c>
      <c r="N21" s="44">
        <f t="shared" si="3"/>
        <v>12600</v>
      </c>
      <c r="O21" s="62">
        <f t="shared" si="0"/>
        <v>6927519</v>
      </c>
      <c r="P21" s="44">
        <f>SUM(P3:P20)</f>
        <v>1880</v>
      </c>
      <c r="Q21" s="44" t="e">
        <f>SUM(Q3:Q20)</f>
        <v>#DIV/0!</v>
      </c>
      <c r="R21" s="44"/>
      <c r="S21" s="44">
        <f>SUM(S3:S20)</f>
        <v>6685219</v>
      </c>
    </row>
    <row r="22" spans="1:19" s="18" customFormat="1">
      <c r="B22" s="55"/>
      <c r="O22" s="62">
        <f t="shared" si="0"/>
        <v>0</v>
      </c>
      <c r="R22" s="46"/>
    </row>
    <row r="23" spans="1:19" ht="15.75">
      <c r="D23" s="16"/>
      <c r="H23" s="15"/>
      <c r="I23" s="15"/>
      <c r="J23" s="15"/>
      <c r="O23" s="62">
        <f t="shared" si="0"/>
        <v>0</v>
      </c>
    </row>
    <row r="24" spans="1:19">
      <c r="O24" s="62">
        <f t="shared" si="0"/>
        <v>0</v>
      </c>
    </row>
    <row r="25" spans="1:19" ht="15.75">
      <c r="C25" s="15"/>
      <c r="D25" s="16"/>
      <c r="O25" s="62">
        <f t="shared" si="0"/>
        <v>0</v>
      </c>
    </row>
    <row r="26" spans="1:19">
      <c r="O26" s="62">
        <f t="shared" si="0"/>
        <v>0</v>
      </c>
    </row>
    <row r="27" spans="1:19">
      <c r="O27" s="62">
        <f t="shared" si="0"/>
        <v>0</v>
      </c>
    </row>
    <row r="28" spans="1:19">
      <c r="O28" s="62">
        <f t="shared" si="0"/>
        <v>0</v>
      </c>
    </row>
  </sheetData>
  <phoneticPr fontId="3" type="noConversion"/>
  <pageMargins left="0.75" right="0.75" top="1" bottom="1" header="0.5" footer="0.5"/>
  <pageSetup paperSize="9" scale="41" orientation="landscape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внесение изменений февраль 2016</vt:lpstr>
      <vt:lpstr>внес измен 2014</vt:lpstr>
      <vt:lpstr>внес измен 2013</vt:lpstr>
      <vt:lpstr>Система программных мероприятий</vt:lpstr>
      <vt:lpstr>расчет</vt:lpstr>
    </vt:vector>
  </TitlesOfParts>
  <Company>temp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ManoilovaML</dc:creator>
  <cp:lastModifiedBy>Ogurec</cp:lastModifiedBy>
  <cp:lastPrinted>2016-03-01T10:42:58Z</cp:lastPrinted>
  <dcterms:created xsi:type="dcterms:W3CDTF">2010-09-28T03:43:59Z</dcterms:created>
  <dcterms:modified xsi:type="dcterms:W3CDTF">2016-04-21T12:49:31Z</dcterms:modified>
</cp:coreProperties>
</file>